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L:\Contratación CATIE\Proyectos\Apoyo Sith\Proyecto MOCCA-WCR\Guías\Guías\"/>
    </mc:Choice>
  </mc:AlternateContent>
  <xr:revisionPtr revIDLastSave="0" documentId="13_ncr:1_{3CCEAC8B-0CE5-40C0-9085-FF206FF4FCC6}" xr6:coauthVersionLast="45" xr6:coauthVersionMax="45" xr10:uidLastSave="{00000000-0000-0000-0000-000000000000}"/>
  <bookViews>
    <workbookView xWindow="-120" yWindow="-120" windowWidth="20730" windowHeight="11160" firstSheet="5" activeTab="7" xr2:uid="{90E66AC1-8B6F-4EBE-A1CF-E93FF5F28B99}"/>
  </bookViews>
  <sheets>
    <sheet name="Incio" sheetId="1" r:id="rId1"/>
    <sheet name="1.Tabla presupuesto" sheetId="8" r:id="rId2"/>
    <sheet name="Ejemplo presupuesto" sheetId="6" r:id="rId3"/>
    <sheet name="2.Tabla estructura de costos" sheetId="5" r:id="rId4"/>
    <sheet name="Ejemplo de estructura de costos" sheetId="3" r:id="rId5"/>
    <sheet name="3.Tabla plan de inversiones" sheetId="9" r:id="rId6"/>
    <sheet name="4. Estados financieros" sheetId="12" r:id="rId7"/>
    <sheet name="Ejemplo Estados financieros " sheetId="13" r:id="rId8"/>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13" l="1"/>
  <c r="C46" i="13"/>
  <c r="E42" i="13"/>
  <c r="E47" i="13" s="1"/>
  <c r="C42" i="13"/>
  <c r="F66" i="13" s="1"/>
  <c r="E31" i="13"/>
  <c r="E33" i="13" s="1"/>
  <c r="C31" i="13"/>
  <c r="C33" i="13" s="1"/>
  <c r="L28" i="13"/>
  <c r="J28" i="13"/>
  <c r="E26" i="13"/>
  <c r="E34" i="13" s="1"/>
  <c r="C26" i="13"/>
  <c r="C34" i="13" s="1"/>
  <c r="L23" i="13"/>
  <c r="L29" i="13" s="1"/>
  <c r="L31" i="13" s="1"/>
  <c r="J23" i="13"/>
  <c r="J29" i="13" s="1"/>
  <c r="J31" i="13" s="1"/>
  <c r="G98" i="13"/>
  <c r="F98" i="13"/>
  <c r="G96" i="13"/>
  <c r="F96" i="13"/>
  <c r="G93" i="13"/>
  <c r="G91" i="13"/>
  <c r="F91" i="13"/>
  <c r="F93" i="13" s="1"/>
  <c r="G81" i="13"/>
  <c r="F81" i="13"/>
  <c r="G68" i="13"/>
  <c r="F68" i="13"/>
  <c r="L31" i="12"/>
  <c r="L28" i="12"/>
  <c r="C55" i="12"/>
  <c r="C54" i="12"/>
  <c r="C34" i="12"/>
  <c r="G98" i="12"/>
  <c r="F98" i="12"/>
  <c r="G96" i="12"/>
  <c r="F96" i="12"/>
  <c r="G91" i="12"/>
  <c r="G93" i="12" s="1"/>
  <c r="F91" i="12"/>
  <c r="F93" i="12" s="1"/>
  <c r="G81" i="12"/>
  <c r="F81" i="12"/>
  <c r="E46" i="12"/>
  <c r="C46" i="12"/>
  <c r="E42" i="12"/>
  <c r="C42" i="12"/>
  <c r="E31" i="12"/>
  <c r="E33" i="12" s="1"/>
  <c r="C31" i="12"/>
  <c r="C33" i="12" s="1"/>
  <c r="J28" i="12"/>
  <c r="E26" i="12"/>
  <c r="C26" i="12"/>
  <c r="L23" i="12"/>
  <c r="J23" i="12"/>
  <c r="C52" i="9"/>
  <c r="C51" i="9"/>
  <c r="C50" i="9"/>
  <c r="C79" i="6"/>
  <c r="C78" i="6"/>
  <c r="C79" i="8"/>
  <c r="C78" i="8"/>
  <c r="F17" i="9"/>
  <c r="F18" i="9"/>
  <c r="F19" i="9"/>
  <c r="F20" i="9"/>
  <c r="F21" i="9"/>
  <c r="F22" i="9"/>
  <c r="F23" i="9"/>
  <c r="E30" i="9"/>
  <c r="E31" i="9"/>
  <c r="E32" i="9"/>
  <c r="E33" i="9"/>
  <c r="E29" i="9"/>
  <c r="G64" i="8"/>
  <c r="G66" i="8" s="1"/>
  <c r="G56" i="8"/>
  <c r="G55" i="8"/>
  <c r="G54" i="8"/>
  <c r="G53" i="8"/>
  <c r="G52" i="8"/>
  <c r="G51" i="8"/>
  <c r="G50" i="8"/>
  <c r="G49" i="8"/>
  <c r="G48" i="8"/>
  <c r="G44" i="8"/>
  <c r="G43" i="8"/>
  <c r="G42" i="8"/>
  <c r="G41" i="8"/>
  <c r="G40" i="8"/>
  <c r="G39" i="8"/>
  <c r="G38" i="8"/>
  <c r="G37" i="8"/>
  <c r="G36" i="8"/>
  <c r="G35" i="8"/>
  <c r="G34" i="8"/>
  <c r="G33" i="8"/>
  <c r="G32" i="8"/>
  <c r="G31" i="8"/>
  <c r="G30" i="8"/>
  <c r="G25" i="8"/>
  <c r="G27" i="8" s="1"/>
  <c r="G64" i="6"/>
  <c r="G66" i="6" s="1"/>
  <c r="G56" i="6"/>
  <c r="G55" i="6"/>
  <c r="G54" i="6"/>
  <c r="G53" i="6"/>
  <c r="G52" i="6"/>
  <c r="G51" i="6"/>
  <c r="G50" i="6"/>
  <c r="G49" i="6"/>
  <c r="G48" i="6"/>
  <c r="G58" i="6" s="1"/>
  <c r="G44" i="6"/>
  <c r="G43" i="6"/>
  <c r="G42" i="6"/>
  <c r="G41" i="6"/>
  <c r="G40" i="6"/>
  <c r="G39" i="6"/>
  <c r="G38" i="6"/>
  <c r="G37" i="6"/>
  <c r="G36" i="6"/>
  <c r="G35" i="6"/>
  <c r="F34" i="6"/>
  <c r="G34" i="6" s="1"/>
  <c r="G33" i="6"/>
  <c r="G32" i="6"/>
  <c r="G31" i="6"/>
  <c r="G30" i="6"/>
  <c r="G25" i="6"/>
  <c r="G27" i="6" s="1"/>
  <c r="D97" i="5"/>
  <c r="C91" i="5"/>
  <c r="H87" i="5" s="1"/>
  <c r="N88" i="5"/>
  <c r="N87" i="5"/>
  <c r="C87" i="5"/>
  <c r="O86" i="5"/>
  <c r="N86" i="5"/>
  <c r="G70" i="5"/>
  <c r="G69" i="5"/>
  <c r="G65" i="5"/>
  <c r="G67" i="5" s="1"/>
  <c r="G57" i="5"/>
  <c r="G56" i="5"/>
  <c r="G55" i="5"/>
  <c r="G54" i="5"/>
  <c r="G53" i="5"/>
  <c r="G52" i="5"/>
  <c r="G51" i="5"/>
  <c r="G50" i="5"/>
  <c r="G49" i="5"/>
  <c r="G45" i="5"/>
  <c r="G44" i="5"/>
  <c r="G43" i="5"/>
  <c r="G42" i="5"/>
  <c r="G41" i="5"/>
  <c r="G40" i="5"/>
  <c r="G39" i="5"/>
  <c r="G38" i="5"/>
  <c r="G37" i="5"/>
  <c r="G36" i="5"/>
  <c r="G35" i="5"/>
  <c r="G34" i="5"/>
  <c r="G33" i="5"/>
  <c r="G32" i="5"/>
  <c r="G31" i="5"/>
  <c r="O88" i="3"/>
  <c r="N88" i="3"/>
  <c r="N87" i="3"/>
  <c r="O86" i="3"/>
  <c r="N86" i="3"/>
  <c r="D97" i="3"/>
  <c r="C91" i="3"/>
  <c r="H87" i="3"/>
  <c r="C87" i="3"/>
  <c r="G70" i="3"/>
  <c r="G72" i="3" s="1"/>
  <c r="G69" i="3"/>
  <c r="G65" i="3"/>
  <c r="G67" i="3" s="1"/>
  <c r="C93" i="3" s="1"/>
  <c r="G57" i="3"/>
  <c r="G56" i="3"/>
  <c r="G55" i="3"/>
  <c r="G54" i="3"/>
  <c r="G53" i="3"/>
  <c r="G52" i="3"/>
  <c r="G51" i="3"/>
  <c r="G50" i="3"/>
  <c r="G49" i="3"/>
  <c r="G45" i="3"/>
  <c r="G44" i="3"/>
  <c r="G43" i="3"/>
  <c r="G42" i="3"/>
  <c r="G41" i="3"/>
  <c r="G40" i="3"/>
  <c r="G39" i="3"/>
  <c r="G38" i="3"/>
  <c r="G37" i="3"/>
  <c r="G36" i="3"/>
  <c r="G35" i="3"/>
  <c r="F35" i="3"/>
  <c r="G34" i="3"/>
  <c r="G33" i="3"/>
  <c r="G32" i="3"/>
  <c r="G31" i="3"/>
  <c r="J32" i="13" l="1"/>
  <c r="J33" i="13" s="1"/>
  <c r="C53" i="13" s="1"/>
  <c r="C54" i="13" s="1"/>
  <c r="L33" i="13"/>
  <c r="E53" i="13" s="1"/>
  <c r="E54" i="13" s="1"/>
  <c r="E55" i="13" s="1"/>
  <c r="L32" i="13"/>
  <c r="C47" i="13"/>
  <c r="G83" i="13"/>
  <c r="F83" i="13"/>
  <c r="G66" i="13"/>
  <c r="F64" i="13"/>
  <c r="G74" i="13"/>
  <c r="G64" i="13"/>
  <c r="L29" i="12"/>
  <c r="J29" i="12"/>
  <c r="F83" i="12" s="1"/>
  <c r="C47" i="12"/>
  <c r="F68" i="12"/>
  <c r="G66" i="12"/>
  <c r="G64" i="12"/>
  <c r="G83" i="12"/>
  <c r="E47" i="12"/>
  <c r="G68" i="12"/>
  <c r="F74" i="12"/>
  <c r="E34" i="12"/>
  <c r="F66" i="12"/>
  <c r="F64" i="12"/>
  <c r="C53" i="9"/>
  <c r="G58" i="8"/>
  <c r="G46" i="8"/>
  <c r="G46" i="6"/>
  <c r="G60" i="6" s="1"/>
  <c r="G72" i="5"/>
  <c r="G59" i="5"/>
  <c r="G61" i="5" s="1"/>
  <c r="G47" i="5"/>
  <c r="C93" i="5"/>
  <c r="O88" i="5"/>
  <c r="G47" i="3"/>
  <c r="G59" i="3"/>
  <c r="L89" i="3"/>
  <c r="H89" i="3"/>
  <c r="K89" i="3"/>
  <c r="J89" i="3"/>
  <c r="I89" i="3"/>
  <c r="G76" i="13" l="1"/>
  <c r="C55" i="13"/>
  <c r="F76" i="13"/>
  <c r="F74" i="13"/>
  <c r="J31" i="12"/>
  <c r="J32" i="12" s="1"/>
  <c r="J33" i="12" s="1"/>
  <c r="G74" i="12"/>
  <c r="L32" i="12"/>
  <c r="L33" i="12" s="1"/>
  <c r="G60" i="8"/>
  <c r="G68" i="8" s="1"/>
  <c r="G73" i="8" s="1"/>
  <c r="G72" i="8"/>
  <c r="G68" i="6"/>
  <c r="G73" i="6" s="1"/>
  <c r="G72" i="6"/>
  <c r="C81" i="5"/>
  <c r="C79" i="5"/>
  <c r="K89" i="5"/>
  <c r="C97" i="5"/>
  <c r="J86" i="5" s="1"/>
  <c r="J89" i="5"/>
  <c r="I89" i="5"/>
  <c r="L89" i="5"/>
  <c r="H89" i="5"/>
  <c r="G74" i="5"/>
  <c r="C77" i="5" s="1"/>
  <c r="C95" i="5"/>
  <c r="G61" i="3"/>
  <c r="G87" i="13" l="1"/>
  <c r="G85" i="13"/>
  <c r="F85" i="13"/>
  <c r="F87" i="13"/>
  <c r="G85" i="12"/>
  <c r="E54" i="12"/>
  <c r="G87" i="12"/>
  <c r="F87" i="12"/>
  <c r="F85" i="12"/>
  <c r="J88" i="5"/>
  <c r="J90" i="5" s="1"/>
  <c r="Q87" i="5" s="1"/>
  <c r="H88" i="5"/>
  <c r="H90" i="5" s="1"/>
  <c r="I86" i="5"/>
  <c r="I88" i="5" s="1"/>
  <c r="I90" i="5" s="1"/>
  <c r="P87" i="5" s="1"/>
  <c r="Q86" i="5"/>
  <c r="J87" i="5"/>
  <c r="C81" i="3"/>
  <c r="C95" i="3"/>
  <c r="C97" i="3"/>
  <c r="J86" i="3" s="1"/>
  <c r="Q86" i="3" s="1"/>
  <c r="C79" i="3"/>
  <c r="G74" i="3"/>
  <c r="C77" i="3" s="1"/>
  <c r="F76" i="12" l="1"/>
  <c r="E55" i="12"/>
  <c r="G76" i="12"/>
  <c r="K86" i="5"/>
  <c r="R86" i="5" s="1"/>
  <c r="I87" i="5"/>
  <c r="P86" i="5"/>
  <c r="J91" i="5"/>
  <c r="Q88" i="5"/>
  <c r="O87" i="5"/>
  <c r="H91" i="5"/>
  <c r="I86" i="3"/>
  <c r="P86" i="3" s="1"/>
  <c r="J87" i="3"/>
  <c r="Q88" i="3" s="1"/>
  <c r="H88" i="3"/>
  <c r="H90" i="3" s="1"/>
  <c r="J88" i="3"/>
  <c r="J90" i="3" s="1"/>
  <c r="Q87" i="3" s="1"/>
  <c r="K88" i="5" l="1"/>
  <c r="K90" i="5" s="1"/>
  <c r="R87" i="5" s="1"/>
  <c r="K87" i="5"/>
  <c r="R88" i="5" s="1"/>
  <c r="L86" i="5"/>
  <c r="S86" i="5" s="1"/>
  <c r="L87" i="5"/>
  <c r="L88" i="5"/>
  <c r="L90" i="5" s="1"/>
  <c r="S87" i="5" s="1"/>
  <c r="I91" i="5"/>
  <c r="P88" i="5"/>
  <c r="H91" i="3"/>
  <c r="O87" i="3"/>
  <c r="J91" i="3"/>
  <c r="I88" i="3"/>
  <c r="I90" i="3" s="1"/>
  <c r="P87" i="3" s="1"/>
  <c r="I87" i="3"/>
  <c r="K86" i="3"/>
  <c r="R86" i="3" s="1"/>
  <c r="K91" i="5" l="1"/>
  <c r="L91" i="5"/>
  <c r="S88" i="5"/>
  <c r="I91" i="3"/>
  <c r="P88" i="3"/>
  <c r="K87" i="3"/>
  <c r="R88" i="3" s="1"/>
  <c r="L86" i="3"/>
  <c r="S86" i="3" s="1"/>
  <c r="K88" i="3"/>
  <c r="K90" i="3" s="1"/>
  <c r="R87" i="3" s="1"/>
  <c r="L87" i="3" l="1"/>
  <c r="L88" i="3"/>
  <c r="L90" i="3" s="1"/>
  <c r="S87" i="3" s="1"/>
  <c r="K91" i="3"/>
  <c r="L91" i="3" l="1"/>
  <c r="S8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18" authorId="0" shapeId="0" xr:uid="{2D21ED3D-673F-43F4-9272-B468F5432815}">
      <text>
        <r>
          <rPr>
            <sz val="9"/>
            <color indexed="81"/>
            <rFont val="Tahoma"/>
            <family val="2"/>
          </rPr>
          <t xml:space="preserve">Colocar dato para productores de semillas de café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18" authorId="0" shapeId="0" xr:uid="{0782DFA7-2502-40FA-9285-9ABD7CC661AC}">
      <text>
        <r>
          <rPr>
            <sz val="9"/>
            <color indexed="81"/>
            <rFont val="Tahoma"/>
            <family val="2"/>
          </rPr>
          <t xml:space="preserve">Colocar dato para productores de semillas de café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3" authorId="0" shapeId="0" xr:uid="{A66FC5EB-115A-4165-B3E9-627ABB615057}">
      <text>
        <r>
          <rPr>
            <sz val="9"/>
            <color indexed="81"/>
            <rFont val="Tahoma"/>
            <family val="2"/>
          </rPr>
          <t xml:space="preserve">Colocar dato para productores de semillas de café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3" authorId="0" shapeId="0" xr:uid="{9548E951-8D3F-4106-9FBD-B2E8D172DCEF}">
      <text>
        <r>
          <rPr>
            <sz val="9"/>
            <color indexed="81"/>
            <rFont val="Tahoma"/>
            <family val="2"/>
          </rPr>
          <t xml:space="preserve">Colocar dato para productores de semillas de café
</t>
        </r>
      </text>
    </comment>
  </commentList>
</comments>
</file>

<file path=xl/sharedStrings.xml><?xml version="1.0" encoding="utf-8"?>
<sst xmlns="http://schemas.openxmlformats.org/spreadsheetml/2006/main" count="533" uniqueCount="209">
  <si>
    <t xml:space="preserve">Descripción </t>
  </si>
  <si>
    <t>Referencia</t>
  </si>
  <si>
    <t>Área (m2)</t>
  </si>
  <si>
    <t>Plantaspor ha</t>
  </si>
  <si>
    <t>Duración del ciclo productivo</t>
  </si>
  <si>
    <t xml:space="preserve">Producción estimada </t>
  </si>
  <si>
    <t>Precio de Venta</t>
  </si>
  <si>
    <t>Actividad</t>
  </si>
  <si>
    <t xml:space="preserve">Unidad </t>
  </si>
  <si>
    <t>Cantidad</t>
  </si>
  <si>
    <t>Precio unitario</t>
  </si>
  <si>
    <t>Total</t>
  </si>
  <si>
    <t>Ingresos</t>
  </si>
  <si>
    <t>Total de ingresos</t>
  </si>
  <si>
    <t>Costos variables</t>
  </si>
  <si>
    <t>Insumos</t>
  </si>
  <si>
    <t>Total de insumos</t>
  </si>
  <si>
    <t>Mano de obra</t>
  </si>
  <si>
    <t>Total de costo de Mano de obra</t>
  </si>
  <si>
    <t>Total de Costos Variables</t>
  </si>
  <si>
    <t>Costo Fijos</t>
  </si>
  <si>
    <t>Mano de obra fija</t>
  </si>
  <si>
    <t>Administrador</t>
  </si>
  <si>
    <t>Salario mensual</t>
  </si>
  <si>
    <t>Total de costos Fijos</t>
  </si>
  <si>
    <t>Total de Costos</t>
  </si>
  <si>
    <t>Rendimientos</t>
  </si>
  <si>
    <t>Margen Bruto</t>
  </si>
  <si>
    <t>Rendimientos netos</t>
  </si>
  <si>
    <t>Descripción</t>
  </si>
  <si>
    <t>Total de CIF</t>
  </si>
  <si>
    <t>Costo Unitario</t>
  </si>
  <si>
    <t>Punto de equilibrio en Volumen</t>
  </si>
  <si>
    <t>6 meses</t>
  </si>
  <si>
    <t>Construcción y mantenimiento de 10 semilleros</t>
  </si>
  <si>
    <t>Bloques de 4 pulgadas</t>
  </si>
  <si>
    <t>Unidad</t>
  </si>
  <si>
    <t>Aserrín</t>
  </si>
  <si>
    <t>Saco</t>
  </si>
  <si>
    <t>Semilla mejorada</t>
  </si>
  <si>
    <t>Libra</t>
  </si>
  <si>
    <t>Fungicida sistémico</t>
  </si>
  <si>
    <t>Kg</t>
  </si>
  <si>
    <t>Construcción de ramada</t>
  </si>
  <si>
    <t>Postes de 2.5m</t>
  </si>
  <si>
    <t>Alambre de púa</t>
  </si>
  <si>
    <t>Rollo</t>
  </si>
  <si>
    <t>Grapas</t>
  </si>
  <si>
    <t>Libras</t>
  </si>
  <si>
    <t>Preparación de sustrato para llenado de bolsas</t>
  </si>
  <si>
    <t>Suelo fértil</t>
  </si>
  <si>
    <t>m3</t>
  </si>
  <si>
    <t>Fertilizante (18-46-0)</t>
  </si>
  <si>
    <t>Llenado de bolsas</t>
  </si>
  <si>
    <t>Bolsas</t>
  </si>
  <si>
    <t>Paquete (millar)</t>
  </si>
  <si>
    <t>Trasplante de chapola</t>
  </si>
  <si>
    <t>Chapola</t>
  </si>
  <si>
    <t>4 fertilizaciones disueltas</t>
  </si>
  <si>
    <t>Enraizador</t>
  </si>
  <si>
    <t>3 aplicaciónes foliar + fungicida</t>
  </si>
  <si>
    <t>Foliar</t>
  </si>
  <si>
    <t>Litros</t>
  </si>
  <si>
    <t>Fungicida</t>
  </si>
  <si>
    <t>Jornal</t>
  </si>
  <si>
    <t>Costrucción de 10 ramadas de 10m x 12 m(120 m2 c/u)</t>
  </si>
  <si>
    <t>Preparación del sustrato para llenado de bolsa</t>
  </si>
  <si>
    <t>Llenado de bolsa</t>
  </si>
  <si>
    <t>Contrato (costo por bolsa)</t>
  </si>
  <si>
    <t>Alineado de bolsa</t>
  </si>
  <si>
    <t>Trasplante de chapolas</t>
  </si>
  <si>
    <t>3 aplicaciones foliares + fungicida</t>
  </si>
  <si>
    <t>4 veces control de maleza</t>
  </si>
  <si>
    <t>Costos Indirectos de Fabricación (CIF)</t>
  </si>
  <si>
    <t>Depreciación de equipo</t>
  </si>
  <si>
    <t>Mantenimiento de maquinaria y equipo</t>
  </si>
  <si>
    <t>obra</t>
  </si>
  <si>
    <t>Punto de equilibrio en Ventas</t>
  </si>
  <si>
    <t>Cálculo del punto de equilibrio</t>
  </si>
  <si>
    <t>Gráfico</t>
  </si>
  <si>
    <t>Volumen de producción (unidades)</t>
  </si>
  <si>
    <t>Ventas</t>
  </si>
  <si>
    <t>Costo Variable</t>
  </si>
  <si>
    <t>Tipo de unidad</t>
  </si>
  <si>
    <t>Plantas</t>
  </si>
  <si>
    <t>(plantas, kilograma, quintal, etc)</t>
  </si>
  <si>
    <t>Costo Fijo</t>
  </si>
  <si>
    <t>Costo Total</t>
  </si>
  <si>
    <t>Beneficio</t>
  </si>
  <si>
    <t>Costos fijos totales</t>
  </si>
  <si>
    <t>Costos variables totales</t>
  </si>
  <si>
    <t>PUNTO DE EQUILIBRIO EN UNIDADES</t>
  </si>
  <si>
    <t>Unidades vendidas</t>
  </si>
  <si>
    <t>Costo total</t>
  </si>
  <si>
    <t>Venta de almácigos</t>
  </si>
  <si>
    <t>Inversión en activos</t>
  </si>
  <si>
    <t>Descripción (materiales, dimensiones, capacidad)</t>
  </si>
  <si>
    <t>Cantidad (Q)</t>
  </si>
  <si>
    <t>Valor unitario (VU)</t>
  </si>
  <si>
    <t>Valor total (Q*VU)</t>
  </si>
  <si>
    <t>Años de depreciación</t>
  </si>
  <si>
    <t>Terrenos</t>
  </si>
  <si>
    <t>No se deprecian</t>
  </si>
  <si>
    <t>Instalaciones/Edificios</t>
  </si>
  <si>
    <t>Maquinaria</t>
  </si>
  <si>
    <t>Equipo de producción</t>
  </si>
  <si>
    <t>Herramientas</t>
  </si>
  <si>
    <t>Mobiliario</t>
  </si>
  <si>
    <t>Otros</t>
  </si>
  <si>
    <t>Costos preoperativos</t>
  </si>
  <si>
    <t>Trámites legales</t>
  </si>
  <si>
    <t>Patentes</t>
  </si>
  <si>
    <t>Consultorías</t>
  </si>
  <si>
    <t>Estudio de mercado, técnico, ambiental, entre otros.</t>
  </si>
  <si>
    <t>Otros costos preoperativos</t>
  </si>
  <si>
    <t>Costos operativos</t>
  </si>
  <si>
    <t xml:space="preserve">Mano de obra </t>
  </si>
  <si>
    <t>Costos Fijos</t>
  </si>
  <si>
    <t>Comparación de ingresos-costos</t>
  </si>
  <si>
    <t>Total de costos</t>
  </si>
  <si>
    <t>Inversiones</t>
  </si>
  <si>
    <t>Valor</t>
  </si>
  <si>
    <t>Monto total en costos operativos</t>
  </si>
  <si>
    <t>Monto total en costos preoperativos</t>
  </si>
  <si>
    <t>Monto total en nversiones en activos</t>
  </si>
  <si>
    <r>
      <t xml:space="preserve">Empresa Comercial Almácigos de Café S.A.
</t>
    </r>
    <r>
      <rPr>
        <sz val="11"/>
        <color theme="1"/>
        <rFont val="Calibri"/>
        <family val="2"/>
        <scheme val="minor"/>
      </rPr>
      <t>Balance general a 31 de diciembre
expresado en dólares</t>
    </r>
  </si>
  <si>
    <r>
      <t xml:space="preserve">Empresa Comercial Almácigos de Café S.A.
</t>
    </r>
    <r>
      <rPr>
        <sz val="11"/>
        <color theme="1"/>
        <rFont val="Calibri"/>
        <family val="2"/>
        <scheme val="minor"/>
      </rPr>
      <t>Estado de Resultados comparativo 1 de enero a 31 de diciembre
expresado en dólares</t>
    </r>
  </si>
  <si>
    <t xml:space="preserve">Al 31 de diciembre de </t>
  </si>
  <si>
    <t>Activo</t>
  </si>
  <si>
    <t>Corriente</t>
  </si>
  <si>
    <t>Ingresos por ventas</t>
  </si>
  <si>
    <t>Caja y bancos</t>
  </si>
  <si>
    <t xml:space="preserve">             Menos: Costo de los bienes vendidos</t>
  </si>
  <si>
    <t>Cuentas por cobrar</t>
  </si>
  <si>
    <t xml:space="preserve">Utilidad bruta </t>
  </si>
  <si>
    <t>Inventarios</t>
  </si>
  <si>
    <t>Menos: Gastos operativos</t>
  </si>
  <si>
    <t>Inversiones en acciones</t>
  </si>
  <si>
    <r>
      <t xml:space="preserve">         </t>
    </r>
    <r>
      <rPr>
        <sz val="11"/>
        <color theme="1"/>
        <rFont val="Calibri"/>
        <family val="2"/>
        <scheme val="minor"/>
      </rPr>
      <t xml:space="preserve">     Gastos de ventas</t>
    </r>
  </si>
  <si>
    <t xml:space="preserve">           Total de activos corrientes</t>
  </si>
  <si>
    <r>
      <t xml:space="preserve">         </t>
    </r>
    <r>
      <rPr>
        <sz val="11"/>
        <color theme="1"/>
        <rFont val="Calibri"/>
        <family val="2"/>
        <scheme val="minor"/>
      </rPr>
      <t xml:space="preserve">     Gastos generales y administrativos</t>
    </r>
  </si>
  <si>
    <t>No corriente</t>
  </si>
  <si>
    <r>
      <t xml:space="preserve">              </t>
    </r>
    <r>
      <rPr>
        <sz val="11"/>
        <color theme="1"/>
        <rFont val="Calibri"/>
        <family val="2"/>
        <scheme val="minor"/>
      </rPr>
      <t>Gastos por depreciación</t>
    </r>
  </si>
  <si>
    <t>Terrenos y edificios</t>
  </si>
  <si>
    <t xml:space="preserve">                        Total operativos</t>
  </si>
  <si>
    <t>Maquinaria y equipo</t>
  </si>
  <si>
    <t xml:space="preserve">               Utilidad operativa</t>
  </si>
  <si>
    <t>Vehículos</t>
  </si>
  <si>
    <t>Menos: Gastos por intereses</t>
  </si>
  <si>
    <r>
      <t xml:space="preserve">   </t>
    </r>
    <r>
      <rPr>
        <b/>
        <sz val="11"/>
        <color theme="1"/>
        <rFont val="Calibri"/>
        <family val="2"/>
        <scheme val="minor"/>
      </rPr>
      <t xml:space="preserve">       Total de activos fijos brutos</t>
    </r>
  </si>
  <si>
    <t xml:space="preserve">               Utilidad neta antes de impuestos</t>
  </si>
  <si>
    <t>Menos: Depreciación acumulada</t>
  </si>
  <si>
    <t>Menos: Impuestos (30%)</t>
  </si>
  <si>
    <t xml:space="preserve">           Total de activos no corrientes</t>
  </si>
  <si>
    <t xml:space="preserve">               Utilidad neta después de impuestos</t>
  </si>
  <si>
    <t xml:space="preserve">           Total de activos</t>
  </si>
  <si>
    <t>Pasivo</t>
  </si>
  <si>
    <t>Cuentas por pagar proveedores</t>
  </si>
  <si>
    <t>Obligaciones laborales</t>
  </si>
  <si>
    <t>Impuestos por pagar</t>
  </si>
  <si>
    <t>Obligaciones financieras</t>
  </si>
  <si>
    <t xml:space="preserve">           Total de pasivo corriente</t>
  </si>
  <si>
    <t>Pasivo a largo plazo</t>
  </si>
  <si>
    <t>Obligaciones financieras a largo plazo</t>
  </si>
  <si>
    <t xml:space="preserve">           Total de pasivo a largo plazo</t>
  </si>
  <si>
    <t xml:space="preserve">           Total pasivo</t>
  </si>
  <si>
    <t>Patrimonio</t>
  </si>
  <si>
    <t xml:space="preserve">Capital suscrito </t>
  </si>
  <si>
    <t xml:space="preserve">Reservas </t>
  </si>
  <si>
    <t>Revalorización del patrimonio</t>
  </si>
  <si>
    <t xml:space="preserve">Utilidades del período </t>
  </si>
  <si>
    <t xml:space="preserve">         Total patrimonio</t>
  </si>
  <si>
    <t xml:space="preserve">         Total pasivo y patrimonio</t>
  </si>
  <si>
    <t xml:space="preserve">Razones financieras </t>
  </si>
  <si>
    <t>I.Razones de liquidez o solvencia</t>
  </si>
  <si>
    <t>Fórmula</t>
  </si>
  <si>
    <t>Resultado 2020</t>
  </si>
  <si>
    <t>Resultado 2019</t>
  </si>
  <si>
    <t>a) Capital de trabajo Neto</t>
  </si>
  <si>
    <t>Capital de Trabajo Neto=Activo Corriente-Pasivo Corriente</t>
  </si>
  <si>
    <t>b) Índice Corriente/Índice de Solvencia/Razón del Circulante</t>
  </si>
  <si>
    <t>Índice de Solvencia=(Activo Corriente)/(Pasivo Corriente)</t>
  </si>
  <si>
    <t>c) Prueba Ácida</t>
  </si>
  <si>
    <t>Pruena Ácida=(Activo Corriente-Inventario)/(Pasivo Corriente)</t>
  </si>
  <si>
    <t>II. Razones de endeudamiento</t>
  </si>
  <si>
    <t>a) Razón de endeudamiento</t>
  </si>
  <si>
    <t>Razón de endeudamiento=(Pasivo total)/(Activo total)  x 100</t>
  </si>
  <si>
    <t>b) Razón Deuda-Capital</t>
  </si>
  <si>
    <t xml:space="preserve">Razón de Deuda/Capital=(Pasivo total)/(Capital neto)  </t>
  </si>
  <si>
    <t>III. Razones de rentabilidad</t>
  </si>
  <si>
    <t>a) Margen Bruto de Utilidad</t>
  </si>
  <si>
    <t>Margen Bruto de Utilidad=((Ventas-Costo de los bienes vendidos)/ventas)*100</t>
  </si>
  <si>
    <t>b) Margen de Utilidades Operacionales</t>
  </si>
  <si>
    <t>Margen de Utilidad Operativa=(Utilidad Operativa/ventas)*100</t>
  </si>
  <si>
    <t>c) Margen Neto de Utilidad</t>
  </si>
  <si>
    <t>Margen Neto de Utilidad =(Utilidad Neta/ventas)*100</t>
  </si>
  <si>
    <t>d) Rendimiento de la Inversión</t>
  </si>
  <si>
    <t>Rendimiento de la inversión =(Utilidad Neta después de impuestos/Activos Totales)*100</t>
  </si>
  <si>
    <t>IV. Razones de actividad o eficiencia</t>
  </si>
  <si>
    <t>a) Rotación de inventarios</t>
  </si>
  <si>
    <t>Rotación de Inventarios =Costo de Ventas /Inventarios</t>
  </si>
  <si>
    <t>Índice de Días de Inventario=Días que tiene un año /Rotación de Inventarios</t>
  </si>
  <si>
    <t>b) Periodo Promedio de Cobro</t>
  </si>
  <si>
    <t>Periodo Promedio de Cobro=Cuentas por cobrar/(Ventas Anuales/365 días)</t>
  </si>
  <si>
    <t>b) Periodo Promedio de Pago</t>
  </si>
  <si>
    <t>Periodo Promedio de Pago=Cuentas por pagar/(Compras Anuales/365 días)</t>
  </si>
  <si>
    <t>-</t>
  </si>
  <si>
    <r>
      <t xml:space="preserve">Empresa xxx S.A.
</t>
    </r>
    <r>
      <rPr>
        <sz val="11"/>
        <color theme="1"/>
        <rFont val="Calibri"/>
        <family val="2"/>
        <scheme val="minor"/>
      </rPr>
      <t>Balance general a 31 de diciembre
expresado en dólares</t>
    </r>
  </si>
  <si>
    <r>
      <t xml:space="preserve">Empresa xxx S.A.
</t>
    </r>
    <r>
      <rPr>
        <sz val="11"/>
        <color theme="1"/>
        <rFont val="Calibri"/>
        <family val="2"/>
        <scheme val="minor"/>
      </rPr>
      <t>Estado de Resultados comparativo 1 de enero a 31 de diciembre
expresado en dólares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</si>
</sst>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540A]#,##0.00"/>
    <numFmt numFmtId="165" formatCode="_-* #,##0_-;\-* #,##0_-;_-* &quot;-&quot;??_-;_-@_-"/>
    <numFmt numFmtId="166" formatCode="_-[$$-540A]* #,##0.00_ ;_-[$$-540A]* \-#,##0.00\ ;_-[$$-540A]* &quot;-&quot;??_ ;_-@_ "/>
    <numFmt numFmtId="172" formatCode="[$$-540A]#,##0.00_ ;\-[$$-540A]#,##0.00\ "/>
  </numFmts>
  <fonts count="1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1"/>
      <name val="Calibri"/>
      <family val="2"/>
      <scheme val="minor"/>
    </font>
    <font>
      <b/>
      <sz val="11"/>
      <name val="Calibri"/>
      <family val="2"/>
      <scheme val="minor"/>
    </font>
    <font>
      <sz val="9"/>
      <color indexed="81"/>
      <name val="Tahoma"/>
      <family val="2"/>
    </font>
    <font>
      <b/>
      <sz val="9"/>
      <color theme="1"/>
      <name val="Calibri"/>
      <family val="2"/>
      <scheme val="minor"/>
    </font>
    <font>
      <sz val="9"/>
      <color theme="1"/>
      <name val="Calibri"/>
      <family val="2"/>
      <scheme val="minor"/>
    </font>
    <font>
      <sz val="9"/>
      <color theme="0"/>
      <name val="Calibri"/>
      <family val="2"/>
      <scheme val="minor"/>
    </font>
    <font>
      <b/>
      <sz val="9"/>
      <color theme="0"/>
      <name val="Calibri"/>
      <family val="2"/>
      <scheme val="minor"/>
    </font>
    <font>
      <sz val="10"/>
      <color theme="1"/>
      <name val="Calibri"/>
      <family val="2"/>
      <scheme val="minor"/>
    </font>
    <font>
      <b/>
      <i/>
      <sz val="11"/>
      <color theme="1"/>
      <name val="Calibri"/>
      <family val="2"/>
      <scheme val="minor"/>
    </font>
  </fonts>
  <fills count="1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2" fillId="0" borderId="1" xfId="0" applyFont="1" applyBorder="1"/>
    <xf numFmtId="43" fontId="0" fillId="0" borderId="1" xfId="1" applyFont="1" applyBorder="1"/>
    <xf numFmtId="0" fontId="2" fillId="0" borderId="5" xfId="0" applyFont="1" applyBorder="1"/>
    <xf numFmtId="43" fontId="0" fillId="0" borderId="0" xfId="1" applyFont="1" applyBorder="1"/>
    <xf numFmtId="164" fontId="0" fillId="0" borderId="0" xfId="1" applyNumberFormat="1" applyFont="1" applyBorder="1"/>
    <xf numFmtId="164" fontId="0" fillId="0" borderId="6" xfId="0" applyNumberFormat="1" applyBorder="1"/>
    <xf numFmtId="0" fontId="0" fillId="0" borderId="5" xfId="0" applyBorder="1"/>
    <xf numFmtId="0" fontId="0" fillId="0" borderId="6" xfId="0" applyBorder="1"/>
    <xf numFmtId="0" fontId="0" fillId="0" borderId="5" xfId="0" applyBorder="1" applyAlignment="1">
      <alignment wrapText="1"/>
    </xf>
    <xf numFmtId="0" fontId="2" fillId="0" borderId="5" xfId="0" applyFont="1" applyBorder="1" applyAlignment="1">
      <alignment wrapText="1"/>
    </xf>
    <xf numFmtId="43" fontId="0" fillId="0" borderId="0" xfId="1" applyFont="1"/>
    <xf numFmtId="164" fontId="0" fillId="0" borderId="0" xfId="1" applyNumberFormat="1" applyFont="1"/>
    <xf numFmtId="164" fontId="0" fillId="0" borderId="0" xfId="0" applyNumberFormat="1"/>
    <xf numFmtId="0" fontId="2" fillId="0" borderId="0" xfId="0" applyFont="1"/>
    <xf numFmtId="165" fontId="0" fillId="0" borderId="0" xfId="1" applyNumberFormat="1" applyFont="1"/>
    <xf numFmtId="164" fontId="4" fillId="2" borderId="0" xfId="0" applyNumberFormat="1" applyFont="1" applyFill="1"/>
    <xf numFmtId="2" fontId="0" fillId="0" borderId="0" xfId="0" applyNumberFormat="1"/>
    <xf numFmtId="43" fontId="4" fillId="3" borderId="0" xfId="1" applyFont="1" applyFill="1"/>
    <xf numFmtId="164" fontId="4" fillId="4" borderId="0" xfId="0" applyNumberFormat="1" applyFont="1" applyFill="1"/>
    <xf numFmtId="0" fontId="6" fillId="5" borderId="0" xfId="0" applyFont="1" applyFill="1" applyAlignment="1">
      <alignment horizontal="center"/>
    </xf>
    <xf numFmtId="43" fontId="0" fillId="6" borderId="0" xfId="1" applyFont="1" applyFill="1"/>
    <xf numFmtId="164" fontId="0" fillId="7" borderId="1" xfId="0" applyNumberFormat="1" applyFill="1" applyBorder="1"/>
    <xf numFmtId="0" fontId="0" fillId="6" borderId="0" xfId="0" applyFill="1" applyAlignment="1">
      <alignment horizontal="right"/>
    </xf>
    <xf numFmtId="164" fontId="2" fillId="0" borderId="1" xfId="0" applyNumberFormat="1" applyFont="1" applyBorder="1"/>
    <xf numFmtId="164" fontId="0" fillId="6" borderId="0" xfId="1" applyNumberFormat="1" applyFont="1" applyFill="1"/>
    <xf numFmtId="0" fontId="0" fillId="7" borderId="0" xfId="0" applyFill="1"/>
    <xf numFmtId="164" fontId="0" fillId="6" borderId="0" xfId="0" applyNumberFormat="1" applyFill="1"/>
    <xf numFmtId="164" fontId="4" fillId="3" borderId="0" xfId="0" applyNumberFormat="1" applyFont="1" applyFill="1"/>
    <xf numFmtId="0" fontId="0" fillId="0" borderId="0" xfId="0" applyAlignment="1">
      <alignment horizontal="left"/>
    </xf>
    <xf numFmtId="43" fontId="7" fillId="6" borderId="1" xfId="1" applyFont="1" applyFill="1" applyBorder="1"/>
    <xf numFmtId="166" fontId="0" fillId="0" borderId="0" xfId="0" applyNumberFormat="1"/>
    <xf numFmtId="0" fontId="6" fillId="5" borderId="13" xfId="0" applyFont="1" applyFill="1" applyBorder="1" applyAlignment="1">
      <alignment horizontal="center"/>
    </xf>
    <xf numFmtId="0" fontId="4" fillId="5" borderId="1" xfId="0" applyFont="1" applyFill="1" applyBorder="1"/>
    <xf numFmtId="0" fontId="0" fillId="8" borderId="1" xfId="0" applyFill="1" applyBorder="1"/>
    <xf numFmtId="0" fontId="0" fillId="8" borderId="8" xfId="0" applyFill="1" applyBorder="1"/>
    <xf numFmtId="43" fontId="0" fillId="8" borderId="8" xfId="1" applyFont="1" applyFill="1" applyBorder="1"/>
    <xf numFmtId="164" fontId="0" fillId="8" borderId="8" xfId="1" applyNumberFormat="1" applyFont="1" applyFill="1" applyBorder="1"/>
    <xf numFmtId="3" fontId="0" fillId="6" borderId="1" xfId="0" applyNumberFormat="1" applyFill="1" applyBorder="1"/>
    <xf numFmtId="0" fontId="0" fillId="6" borderId="1" xfId="0" applyFill="1" applyBorder="1"/>
    <xf numFmtId="0" fontId="0" fillId="6" borderId="1" xfId="0" applyFill="1" applyBorder="1" applyAlignment="1">
      <alignment horizontal="right"/>
    </xf>
    <xf numFmtId="43" fontId="0" fillId="6" borderId="1" xfId="1" applyFont="1" applyFill="1" applyBorder="1"/>
    <xf numFmtId="164" fontId="0" fillId="6" borderId="1" xfId="1" applyNumberFormat="1" applyFont="1" applyFill="1" applyBorder="1"/>
    <xf numFmtId="43" fontId="7" fillId="11" borderId="1" xfId="1" applyFont="1" applyFill="1" applyBorder="1"/>
    <xf numFmtId="166" fontId="7" fillId="11" borderId="1" xfId="0" applyNumberFormat="1" applyFont="1" applyFill="1" applyBorder="1"/>
    <xf numFmtId="0" fontId="11" fillId="0" borderId="0" xfId="0" applyFont="1"/>
    <xf numFmtId="0" fontId="10" fillId="0" borderId="5" xfId="0" applyFont="1" applyBorder="1"/>
    <xf numFmtId="43" fontId="11" fillId="0" borderId="0" xfId="1" applyFont="1" applyBorder="1"/>
    <xf numFmtId="164" fontId="11" fillId="0" borderId="0" xfId="1" applyNumberFormat="1" applyFont="1" applyBorder="1"/>
    <xf numFmtId="164" fontId="11" fillId="0" borderId="6" xfId="0" applyNumberFormat="1" applyFont="1" applyBorder="1"/>
    <xf numFmtId="0" fontId="11" fillId="0" borderId="5" xfId="0" applyFont="1" applyBorder="1"/>
    <xf numFmtId="0" fontId="11" fillId="0" borderId="6" xfId="0" applyFont="1" applyBorder="1"/>
    <xf numFmtId="0" fontId="11" fillId="0" borderId="5" xfId="0" applyFont="1" applyBorder="1" applyAlignment="1">
      <alignment wrapText="1"/>
    </xf>
    <xf numFmtId="0" fontId="10" fillId="0" borderId="5" xfId="0" applyFont="1" applyBorder="1" applyAlignment="1">
      <alignment wrapText="1"/>
    </xf>
    <xf numFmtId="0" fontId="4" fillId="5" borderId="2" xfId="0" applyFont="1" applyFill="1" applyBorder="1"/>
    <xf numFmtId="0" fontId="4" fillId="5" borderId="3" xfId="0" applyFont="1" applyFill="1" applyBorder="1"/>
    <xf numFmtId="0" fontId="4" fillId="5" borderId="4" xfId="0" applyFont="1" applyFill="1" applyBorder="1"/>
    <xf numFmtId="0" fontId="0" fillId="0" borderId="0" xfId="0" applyBorder="1"/>
    <xf numFmtId="0" fontId="0" fillId="6" borderId="5" xfId="0" applyFill="1" applyBorder="1" applyAlignment="1">
      <alignment wrapText="1"/>
    </xf>
    <xf numFmtId="0" fontId="0" fillId="6" borderId="0" xfId="0" applyFill="1" applyBorder="1"/>
    <xf numFmtId="43" fontId="0" fillId="6" borderId="0" xfId="1" applyFont="1" applyFill="1" applyBorder="1"/>
    <xf numFmtId="164" fontId="0" fillId="6" borderId="0" xfId="1" applyNumberFormat="1" applyFont="1" applyFill="1" applyBorder="1"/>
    <xf numFmtId="164" fontId="8" fillId="10" borderId="6" xfId="0" applyNumberFormat="1" applyFont="1" applyFill="1" applyBorder="1"/>
    <xf numFmtId="0" fontId="0" fillId="6" borderId="5" xfId="0" applyFill="1" applyBorder="1"/>
    <xf numFmtId="0" fontId="3" fillId="8" borderId="7" xfId="0" applyFont="1" applyFill="1" applyBorder="1" applyAlignment="1">
      <alignment wrapText="1"/>
    </xf>
    <xf numFmtId="164" fontId="0" fillId="8" borderId="9" xfId="0" applyNumberFormat="1" applyFill="1" applyBorder="1"/>
    <xf numFmtId="0" fontId="0" fillId="6" borderId="0" xfId="0" applyFill="1" applyBorder="1" applyAlignment="1">
      <alignment wrapText="1"/>
    </xf>
    <xf numFmtId="0" fontId="3" fillId="8" borderId="7" xfId="0" applyFont="1" applyFill="1" applyBorder="1"/>
    <xf numFmtId="0" fontId="0" fillId="8" borderId="7" xfId="0" applyFill="1" applyBorder="1"/>
    <xf numFmtId="0" fontId="0" fillId="8" borderId="15" xfId="0" applyFill="1" applyBorder="1"/>
    <xf numFmtId="0" fontId="0" fillId="8" borderId="16" xfId="0" applyFill="1" applyBorder="1"/>
    <xf numFmtId="43" fontId="0" fillId="8" borderId="16" xfId="1" applyFont="1" applyFill="1" applyBorder="1"/>
    <xf numFmtId="164" fontId="0" fillId="8" borderId="16" xfId="1" applyNumberFormat="1" applyFont="1" applyFill="1" applyBorder="1"/>
    <xf numFmtId="164" fontId="0" fillId="8" borderId="17" xfId="0" applyNumberFormat="1" applyFill="1" applyBorder="1"/>
    <xf numFmtId="0" fontId="11" fillId="8" borderId="7" xfId="0" applyFont="1" applyFill="1" applyBorder="1"/>
    <xf numFmtId="0" fontId="11" fillId="8" borderId="8" xfId="0" applyFont="1" applyFill="1" applyBorder="1"/>
    <xf numFmtId="43" fontId="11" fillId="8" borderId="8" xfId="1" applyFont="1" applyFill="1" applyBorder="1"/>
    <xf numFmtId="164" fontId="11" fillId="8" borderId="8" xfId="1" applyNumberFormat="1" applyFont="1" applyFill="1" applyBorder="1"/>
    <xf numFmtId="164" fontId="11" fillId="8" borderId="9" xfId="0" applyNumberFormat="1" applyFont="1" applyFill="1" applyBorder="1"/>
    <xf numFmtId="0" fontId="11" fillId="8" borderId="7" xfId="0" applyFont="1" applyFill="1" applyBorder="1" applyAlignment="1">
      <alignment wrapText="1"/>
    </xf>
    <xf numFmtId="0" fontId="12" fillId="12" borderId="8" xfId="0" applyFont="1" applyFill="1" applyBorder="1"/>
    <xf numFmtId="43" fontId="12" fillId="12" borderId="8" xfId="1" applyFont="1" applyFill="1" applyBorder="1"/>
    <xf numFmtId="164" fontId="12" fillId="12" borderId="8" xfId="1" applyNumberFormat="1" applyFont="1" applyFill="1" applyBorder="1"/>
    <xf numFmtId="164" fontId="12" fillId="12" borderId="9" xfId="0" applyNumberFormat="1" applyFont="1" applyFill="1" applyBorder="1"/>
    <xf numFmtId="0" fontId="13" fillId="12" borderId="5" xfId="0" applyFont="1" applyFill="1" applyBorder="1"/>
    <xf numFmtId="0" fontId="12" fillId="12" borderId="0" xfId="0" applyFont="1" applyFill="1"/>
    <xf numFmtId="43" fontId="12" fillId="12" borderId="0" xfId="1" applyFont="1" applyFill="1" applyBorder="1"/>
    <xf numFmtId="164" fontId="12" fillId="12" borderId="0" xfId="1" applyNumberFormat="1" applyFont="1" applyFill="1" applyBorder="1"/>
    <xf numFmtId="164" fontId="12" fillId="12" borderId="6" xfId="0" applyNumberFormat="1" applyFont="1" applyFill="1" applyBorder="1"/>
    <xf numFmtId="43" fontId="13" fillId="12" borderId="0" xfId="1" applyFont="1" applyFill="1" applyBorder="1"/>
    <xf numFmtId="0" fontId="13" fillId="12" borderId="10" xfId="0" applyFont="1" applyFill="1" applyBorder="1"/>
    <xf numFmtId="0" fontId="12" fillId="12" borderId="11" xfId="0" applyFont="1" applyFill="1" applyBorder="1"/>
    <xf numFmtId="43" fontId="13" fillId="12" borderId="11" xfId="1" applyFont="1" applyFill="1" applyBorder="1"/>
    <xf numFmtId="164" fontId="12" fillId="12" borderId="11" xfId="1" applyNumberFormat="1" applyFont="1" applyFill="1" applyBorder="1"/>
    <xf numFmtId="164" fontId="12" fillId="12" borderId="12" xfId="0" applyNumberFormat="1" applyFont="1" applyFill="1" applyBorder="1"/>
    <xf numFmtId="0" fontId="13" fillId="12" borderId="7" xfId="0" applyFont="1" applyFill="1" applyBorder="1"/>
    <xf numFmtId="0" fontId="11" fillId="6" borderId="0" xfId="0" applyFont="1" applyFill="1"/>
    <xf numFmtId="43" fontId="11" fillId="6" borderId="0" xfId="1" applyFont="1" applyFill="1" applyBorder="1"/>
    <xf numFmtId="164" fontId="11" fillId="6" borderId="0" xfId="1" applyNumberFormat="1" applyFont="1" applyFill="1" applyBorder="1"/>
    <xf numFmtId="0" fontId="11" fillId="6" borderId="5" xfId="0" applyFont="1" applyFill="1" applyBorder="1" applyAlignment="1">
      <alignment wrapText="1"/>
    </xf>
    <xf numFmtId="0" fontId="11" fillId="6" borderId="5" xfId="0" applyFont="1" applyFill="1" applyBorder="1"/>
    <xf numFmtId="0" fontId="11" fillId="7" borderId="5" xfId="0" applyFont="1" applyFill="1" applyBorder="1" applyAlignment="1">
      <alignment wrapText="1"/>
    </xf>
    <xf numFmtId="0" fontId="11" fillId="7" borderId="0" xfId="0" applyFont="1" applyFill="1"/>
    <xf numFmtId="43" fontId="11" fillId="7" borderId="0" xfId="1" applyFont="1" applyFill="1" applyBorder="1"/>
    <xf numFmtId="164" fontId="11" fillId="7" borderId="0" xfId="1" applyNumberFormat="1" applyFont="1" applyFill="1" applyBorder="1"/>
    <xf numFmtId="0" fontId="11" fillId="6" borderId="0" xfId="0" applyFont="1" applyFill="1" applyAlignment="1">
      <alignment wrapText="1"/>
    </xf>
    <xf numFmtId="0" fontId="0" fillId="0" borderId="0" xfId="0" applyFont="1"/>
    <xf numFmtId="0" fontId="5" fillId="5" borderId="4" xfId="0" applyFont="1" applyFill="1" applyBorder="1"/>
    <xf numFmtId="164" fontId="7" fillId="10" borderId="6" xfId="0" applyNumberFormat="1" applyFont="1" applyFill="1" applyBorder="1"/>
    <xf numFmtId="164" fontId="0" fillId="0" borderId="0" xfId="0" applyNumberFormat="1" applyFont="1"/>
    <xf numFmtId="0" fontId="0" fillId="0" borderId="1" xfId="0" applyBorder="1" applyAlignment="1">
      <alignment horizontal="justify" vertical="center" wrapText="1"/>
    </xf>
    <xf numFmtId="0" fontId="4" fillId="5" borderId="14" xfId="0" applyFont="1" applyFill="1" applyBorder="1" applyAlignment="1">
      <alignment wrapText="1"/>
    </xf>
    <xf numFmtId="0" fontId="4" fillId="5" borderId="18" xfId="0" applyFont="1" applyFill="1" applyBorder="1" applyAlignment="1">
      <alignment wrapText="1"/>
    </xf>
    <xf numFmtId="0" fontId="4" fillId="5" borderId="19" xfId="0" applyFont="1" applyFill="1" applyBorder="1" applyAlignment="1">
      <alignment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166" fontId="4" fillId="5" borderId="14" xfId="0" applyNumberFormat="1" applyFont="1" applyFill="1" applyBorder="1" applyAlignment="1">
      <alignment wrapText="1"/>
    </xf>
    <xf numFmtId="166" fontId="4" fillId="5" borderId="18" xfId="0" applyNumberFormat="1" applyFont="1" applyFill="1" applyBorder="1" applyAlignment="1">
      <alignment wrapText="1"/>
    </xf>
    <xf numFmtId="166" fontId="4" fillId="5" borderId="19" xfId="0" applyNumberFormat="1" applyFont="1" applyFill="1" applyBorder="1" applyAlignment="1">
      <alignment wrapText="1"/>
    </xf>
    <xf numFmtId="166" fontId="0" fillId="0" borderId="20" xfId="0" applyNumberFormat="1" applyBorder="1" applyAlignment="1">
      <alignment horizontal="justify" vertical="center" wrapText="1"/>
    </xf>
    <xf numFmtId="166" fontId="0" fillId="0" borderId="1" xfId="0" applyNumberFormat="1" applyBorder="1" applyAlignment="1">
      <alignment horizontal="justify" vertical="center" wrapText="1"/>
    </xf>
    <xf numFmtId="166" fontId="0" fillId="0" borderId="22" xfId="0" applyNumberFormat="1" applyBorder="1" applyAlignment="1">
      <alignment horizontal="justify" vertical="center" wrapText="1"/>
    </xf>
    <xf numFmtId="166" fontId="0" fillId="0" borderId="23" xfId="0" applyNumberFormat="1" applyBorder="1" applyAlignment="1">
      <alignment horizontal="justify" vertical="center" wrapText="1"/>
    </xf>
    <xf numFmtId="166" fontId="0" fillId="0" borderId="21" xfId="2" applyNumberFormat="1" applyFont="1" applyBorder="1" applyAlignment="1">
      <alignment horizontal="justify" vertical="center" wrapText="1"/>
    </xf>
    <xf numFmtId="166" fontId="0" fillId="0" borderId="24" xfId="2" applyNumberFormat="1" applyFont="1" applyBorder="1" applyAlignment="1">
      <alignment horizontal="justify" vertical="center" wrapText="1"/>
    </xf>
    <xf numFmtId="0" fontId="0" fillId="0" borderId="0" xfId="0" applyBorder="1" applyAlignment="1">
      <alignment horizontal="justify" vertical="center" wrapText="1"/>
    </xf>
    <xf numFmtId="166" fontId="0" fillId="0" borderId="0" xfId="0" applyNumberFormat="1" applyBorder="1" applyAlignment="1">
      <alignment horizontal="justify" vertical="center" wrapText="1"/>
    </xf>
    <xf numFmtId="166" fontId="0" fillId="0" borderId="0" xfId="2" applyNumberFormat="1" applyFont="1" applyBorder="1" applyAlignment="1">
      <alignment horizontal="justify" vertical="center" wrapText="1"/>
    </xf>
    <xf numFmtId="166" fontId="0" fillId="2" borderId="1" xfId="0" applyNumberFormat="1" applyFill="1" applyBorder="1" applyAlignment="1">
      <alignment horizontal="justify" vertical="center" wrapText="1"/>
    </xf>
    <xf numFmtId="166" fontId="0" fillId="2" borderId="23" xfId="0" applyNumberFormat="1" applyFill="1" applyBorder="1" applyAlignment="1">
      <alignment horizontal="justify" vertical="center" wrapText="1"/>
    </xf>
    <xf numFmtId="166" fontId="0" fillId="2" borderId="21" xfId="0" applyNumberFormat="1" applyFill="1" applyBorder="1" applyAlignment="1">
      <alignment horizontal="justify" vertical="center" wrapText="1"/>
    </xf>
    <xf numFmtId="166" fontId="0" fillId="2" borderId="24" xfId="0" applyNumberFormat="1" applyFill="1" applyBorder="1" applyAlignment="1">
      <alignment horizontal="justify" vertical="center" wrapText="1"/>
    </xf>
    <xf numFmtId="166" fontId="14" fillId="0" borderId="21" xfId="0" applyNumberFormat="1" applyFont="1" applyBorder="1" applyAlignment="1">
      <alignment horizontal="justify" vertical="center" wrapText="1"/>
    </xf>
    <xf numFmtId="166" fontId="14" fillId="0" borderId="24" xfId="0" applyNumberFormat="1" applyFont="1" applyBorder="1" applyAlignment="1">
      <alignment horizontal="justify" vertical="center" wrapText="1"/>
    </xf>
    <xf numFmtId="0" fontId="0" fillId="0" borderId="0" xfId="0" applyAlignment="1">
      <alignment horizontal="center" vertical="center"/>
    </xf>
    <xf numFmtId="0" fontId="15" fillId="0" borderId="0" xfId="0" applyFont="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172" fontId="0" fillId="0" borderId="0" xfId="0" applyNumberFormat="1"/>
    <xf numFmtId="0" fontId="0" fillId="0" borderId="13" xfId="0" applyBorder="1"/>
    <xf numFmtId="0" fontId="2" fillId="0" borderId="13" xfId="0" applyFont="1" applyBorder="1"/>
    <xf numFmtId="172" fontId="0" fillId="0" borderId="13" xfId="0" applyNumberFormat="1" applyBorder="1" applyAlignment="1">
      <alignment horizontal="center"/>
    </xf>
    <xf numFmtId="172" fontId="0" fillId="0" borderId="13" xfId="0" applyNumberFormat="1" applyBorder="1"/>
    <xf numFmtId="172" fontId="0" fillId="0" borderId="8" xfId="0" applyNumberFormat="1" applyBorder="1"/>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172" fontId="0" fillId="0" borderId="0" xfId="0" applyNumberFormat="1" applyAlignment="1">
      <alignment vertical="center"/>
    </xf>
    <xf numFmtId="0" fontId="0" fillId="0" borderId="13" xfId="0" applyBorder="1" applyAlignment="1">
      <alignment vertical="center"/>
    </xf>
    <xf numFmtId="0" fontId="2" fillId="0" borderId="13" xfId="0" applyFont="1" applyBorder="1" applyAlignment="1">
      <alignment vertical="center"/>
    </xf>
    <xf numFmtId="172" fontId="0" fillId="0" borderId="13" xfId="0" applyNumberFormat="1" applyBorder="1" applyAlignment="1">
      <alignment horizontal="center" vertical="center"/>
    </xf>
    <xf numFmtId="172" fontId="0" fillId="0" borderId="13" xfId="0" applyNumberFormat="1" applyBorder="1" applyAlignment="1">
      <alignment vertical="center"/>
    </xf>
    <xf numFmtId="172" fontId="0" fillId="0" borderId="8" xfId="0" applyNumberFormat="1" applyBorder="1" applyAlignment="1">
      <alignment vertical="center"/>
    </xf>
    <xf numFmtId="172" fontId="2" fillId="0" borderId="0" xfId="0" applyNumberFormat="1" applyFont="1" applyAlignment="1">
      <alignment vertical="center"/>
    </xf>
    <xf numFmtId="0" fontId="6" fillId="5" borderId="0" xfId="0" applyFont="1" applyFill="1" applyAlignment="1">
      <alignment horizontal="center" vertical="center"/>
    </xf>
    <xf numFmtId="0" fontId="4" fillId="4" borderId="1" xfId="0" applyFont="1" applyFill="1" applyBorder="1" applyAlignment="1">
      <alignment vertical="center"/>
    </xf>
    <xf numFmtId="0" fontId="0" fillId="0" borderId="1" xfId="0" applyBorder="1" applyAlignment="1">
      <alignment vertical="center" wrapText="1"/>
    </xf>
    <xf numFmtId="172" fontId="0" fillId="0" borderId="1" xfId="0" applyNumberFormat="1" applyBorder="1" applyAlignment="1">
      <alignment vertical="center"/>
    </xf>
    <xf numFmtId="2" fontId="0" fillId="0" borderId="1" xfId="0" applyNumberFormat="1" applyBorder="1" applyAlignment="1">
      <alignment vertical="center"/>
    </xf>
    <xf numFmtId="0" fontId="0" fillId="0" borderId="0" xfId="0" applyAlignment="1">
      <alignment vertical="center" wrapText="1"/>
    </xf>
    <xf numFmtId="0" fontId="0" fillId="9" borderId="1" xfId="0" applyFill="1" applyBorder="1" applyAlignment="1">
      <alignment vertical="center"/>
    </xf>
    <xf numFmtId="0" fontId="0" fillId="9" borderId="1" xfId="0" applyFill="1" applyBorder="1" applyAlignment="1">
      <alignment vertical="center" wrapText="1"/>
    </xf>
    <xf numFmtId="10" fontId="0" fillId="0" borderId="1" xfId="2" applyNumberFormat="1" applyFont="1" applyBorder="1" applyAlignment="1">
      <alignment vertical="center"/>
    </xf>
    <xf numFmtId="0" fontId="4" fillId="13" borderId="1" xfId="0" applyFont="1" applyFill="1" applyBorder="1" applyAlignment="1">
      <alignment vertical="center"/>
    </xf>
    <xf numFmtId="0" fontId="0" fillId="14" borderId="1" xfId="0" applyFill="1" applyBorder="1" applyAlignment="1">
      <alignment vertical="center"/>
    </xf>
    <xf numFmtId="0" fontId="4" fillId="15" borderId="1" xfId="0" applyFont="1" applyFill="1" applyBorder="1" applyAlignment="1">
      <alignment vertical="center"/>
    </xf>
    <xf numFmtId="0" fontId="4" fillId="16" borderId="1" xfId="0" applyFont="1" applyFill="1" applyBorder="1" applyAlignment="1">
      <alignment vertical="center"/>
    </xf>
    <xf numFmtId="0" fontId="0" fillId="17" borderId="1" xfId="0" applyFill="1" applyBorder="1" applyAlignment="1">
      <alignment vertical="center"/>
    </xf>
    <xf numFmtId="0" fontId="0" fillId="18" borderId="1" xfId="0" applyFill="1" applyBorder="1" applyAlignment="1">
      <alignment vertical="center"/>
    </xf>
    <xf numFmtId="1" fontId="0" fillId="0" borderId="1" xfId="0" applyNumberFormat="1" applyBorder="1" applyAlignment="1">
      <alignment vertical="center"/>
    </xf>
    <xf numFmtId="0" fontId="0" fillId="7" borderId="1" xfId="0" applyFill="1" applyBorder="1" applyAlignment="1">
      <alignmen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'1.Tabla presupuesto'!$B$78</c:f>
              <c:strCache>
                <c:ptCount val="1"/>
                <c:pt idx="0">
                  <c:v>Total de ingresos</c:v>
                </c:pt>
              </c:strCache>
            </c:strRef>
          </c:tx>
          <c:spPr>
            <a:solidFill>
              <a:schemeClr val="accent1"/>
            </a:solidFill>
            <a:ln>
              <a:noFill/>
            </a:ln>
            <a:effectLst/>
          </c:spPr>
          <c:invertIfNegative val="0"/>
          <c:val>
            <c:numRef>
              <c:f>'1.Tabla presupuesto'!$C$78</c:f>
              <c:numCache>
                <c:formatCode>[$$-540A]#,##0.00</c:formatCode>
                <c:ptCount val="1"/>
                <c:pt idx="0">
                  <c:v>0</c:v>
                </c:pt>
              </c:numCache>
            </c:numRef>
          </c:val>
          <c:extLst>
            <c:ext xmlns:c16="http://schemas.microsoft.com/office/drawing/2014/chart" uri="{C3380CC4-5D6E-409C-BE32-E72D297353CC}">
              <c16:uniqueId val="{00000000-BA6B-4B77-933E-1D8368CB101A}"/>
            </c:ext>
          </c:extLst>
        </c:ser>
        <c:ser>
          <c:idx val="1"/>
          <c:order val="1"/>
          <c:tx>
            <c:strRef>
              <c:f>'1.Tabla presupuesto'!$B$79</c:f>
              <c:strCache>
                <c:ptCount val="1"/>
                <c:pt idx="0">
                  <c:v>Total de costos</c:v>
                </c:pt>
              </c:strCache>
            </c:strRef>
          </c:tx>
          <c:spPr>
            <a:solidFill>
              <a:schemeClr val="accent2"/>
            </a:solidFill>
            <a:ln>
              <a:noFill/>
            </a:ln>
            <a:effectLst/>
          </c:spPr>
          <c:invertIfNegative val="0"/>
          <c:val>
            <c:numRef>
              <c:f>'1.Tabla presupuesto'!$C$79</c:f>
              <c:numCache>
                <c:formatCode>[$$-540A]#,##0.00</c:formatCode>
                <c:ptCount val="1"/>
                <c:pt idx="0">
                  <c:v>0</c:v>
                </c:pt>
              </c:numCache>
            </c:numRef>
          </c:val>
          <c:extLst>
            <c:ext xmlns:c16="http://schemas.microsoft.com/office/drawing/2014/chart" uri="{C3380CC4-5D6E-409C-BE32-E72D297353CC}">
              <c16:uniqueId val="{00000001-BA6B-4B77-933E-1D8368CB101A}"/>
            </c:ext>
          </c:extLst>
        </c:ser>
        <c:dLbls>
          <c:showLegendKey val="0"/>
          <c:showVal val="0"/>
          <c:showCatName val="0"/>
          <c:showSerName val="0"/>
          <c:showPercent val="0"/>
          <c:showBubbleSize val="0"/>
        </c:dLbls>
        <c:gapWidth val="182"/>
        <c:axId val="491194432"/>
        <c:axId val="491193120"/>
      </c:barChart>
      <c:catAx>
        <c:axId val="491194432"/>
        <c:scaling>
          <c:orientation val="minMax"/>
        </c:scaling>
        <c:delete val="1"/>
        <c:axPos val="l"/>
        <c:numFmt formatCode="General" sourceLinked="1"/>
        <c:majorTickMark val="none"/>
        <c:minorTickMark val="none"/>
        <c:tickLblPos val="nextTo"/>
        <c:crossAx val="491193120"/>
        <c:crosses val="autoZero"/>
        <c:auto val="1"/>
        <c:lblAlgn val="ctr"/>
        <c:lblOffset val="100"/>
        <c:noMultiLvlLbl val="0"/>
      </c:catAx>
      <c:valAx>
        <c:axId val="491193120"/>
        <c:scaling>
          <c:orientation val="minMax"/>
        </c:scaling>
        <c:delete val="0"/>
        <c:axPos val="b"/>
        <c:majorGridlines>
          <c:spPr>
            <a:ln w="9525" cap="flat" cmpd="sng" algn="ctr">
              <a:solidFill>
                <a:schemeClr val="tx1">
                  <a:lumMod val="15000"/>
                  <a:lumOff val="85000"/>
                </a:schemeClr>
              </a:solidFill>
              <a:round/>
            </a:ln>
            <a:effectLst/>
          </c:spPr>
        </c:majorGridlines>
        <c:numFmt formatCode="[$$-540A]#,##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49119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'Ejemplo presupuesto'!$B$78</c:f>
              <c:strCache>
                <c:ptCount val="1"/>
                <c:pt idx="0">
                  <c:v>Total de ingresos</c:v>
                </c:pt>
              </c:strCache>
            </c:strRef>
          </c:tx>
          <c:spPr>
            <a:solidFill>
              <a:schemeClr val="accent1"/>
            </a:solidFill>
            <a:ln>
              <a:noFill/>
            </a:ln>
            <a:effectLst/>
          </c:spPr>
          <c:invertIfNegative val="0"/>
          <c:val>
            <c:numRef>
              <c:f>'Ejemplo presupuesto'!$C$78</c:f>
              <c:numCache>
                <c:formatCode>[$$-540A]#,##0.00</c:formatCode>
                <c:ptCount val="1"/>
                <c:pt idx="0">
                  <c:v>11000</c:v>
                </c:pt>
              </c:numCache>
            </c:numRef>
          </c:val>
          <c:extLst>
            <c:ext xmlns:c16="http://schemas.microsoft.com/office/drawing/2014/chart" uri="{C3380CC4-5D6E-409C-BE32-E72D297353CC}">
              <c16:uniqueId val="{00000000-8F3D-49F8-86B5-95EB6624D662}"/>
            </c:ext>
          </c:extLst>
        </c:ser>
        <c:ser>
          <c:idx val="1"/>
          <c:order val="1"/>
          <c:tx>
            <c:strRef>
              <c:f>'Ejemplo presupuesto'!$B$79</c:f>
              <c:strCache>
                <c:ptCount val="1"/>
                <c:pt idx="0">
                  <c:v>Total de costos</c:v>
                </c:pt>
              </c:strCache>
            </c:strRef>
          </c:tx>
          <c:spPr>
            <a:solidFill>
              <a:schemeClr val="accent2"/>
            </a:solidFill>
            <a:ln>
              <a:noFill/>
            </a:ln>
            <a:effectLst/>
          </c:spPr>
          <c:invertIfNegative val="0"/>
          <c:val>
            <c:numRef>
              <c:f>'Ejemplo presupuesto'!$C$79</c:f>
              <c:numCache>
                <c:formatCode>[$$-540A]#,##0.00</c:formatCode>
                <c:ptCount val="1"/>
                <c:pt idx="0">
                  <c:v>7487.0499999999993</c:v>
                </c:pt>
              </c:numCache>
            </c:numRef>
          </c:val>
          <c:extLst>
            <c:ext xmlns:c16="http://schemas.microsoft.com/office/drawing/2014/chart" uri="{C3380CC4-5D6E-409C-BE32-E72D297353CC}">
              <c16:uniqueId val="{00000001-8F3D-49F8-86B5-95EB6624D662}"/>
            </c:ext>
          </c:extLst>
        </c:ser>
        <c:dLbls>
          <c:showLegendKey val="0"/>
          <c:showVal val="0"/>
          <c:showCatName val="0"/>
          <c:showSerName val="0"/>
          <c:showPercent val="0"/>
          <c:showBubbleSize val="0"/>
        </c:dLbls>
        <c:gapWidth val="182"/>
        <c:axId val="634316968"/>
        <c:axId val="634320248"/>
      </c:barChart>
      <c:catAx>
        <c:axId val="634316968"/>
        <c:scaling>
          <c:orientation val="minMax"/>
        </c:scaling>
        <c:delete val="1"/>
        <c:axPos val="l"/>
        <c:numFmt formatCode="General" sourceLinked="1"/>
        <c:majorTickMark val="none"/>
        <c:minorTickMark val="none"/>
        <c:tickLblPos val="nextTo"/>
        <c:crossAx val="634320248"/>
        <c:crosses val="autoZero"/>
        <c:auto val="1"/>
        <c:lblAlgn val="ctr"/>
        <c:lblOffset val="100"/>
        <c:noMultiLvlLbl val="0"/>
      </c:catAx>
      <c:valAx>
        <c:axId val="634320248"/>
        <c:scaling>
          <c:orientation val="minMax"/>
        </c:scaling>
        <c:delete val="0"/>
        <c:axPos val="b"/>
        <c:majorGridlines>
          <c:spPr>
            <a:ln w="9525" cap="flat" cmpd="sng" algn="ctr">
              <a:solidFill>
                <a:schemeClr val="tx1">
                  <a:lumMod val="15000"/>
                  <a:lumOff val="85000"/>
                </a:schemeClr>
              </a:solidFill>
              <a:round/>
            </a:ln>
            <a:effectLst/>
          </c:spPr>
        </c:majorGridlines>
        <c:numFmt formatCode="[$$-540A]#,##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634316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'2.Tabla estructura de costos'!$N$87</c:f>
              <c:strCache>
                <c:ptCount val="1"/>
                <c:pt idx="0">
                  <c:v>Costo Total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'2.Tabla estructura de costos'!$O$86:$S$86</c:f>
              <c:numCache>
                <c:formatCode>_(* #,##0.00_);_(* \(#,##0.00\);_(* "-"??_);_(@_)</c:formatCode>
                <c:ptCount val="5"/>
                <c:pt idx="0">
                  <c:v>0</c:v>
                </c:pt>
                <c:pt idx="1">
                  <c:v>0</c:v>
                </c:pt>
                <c:pt idx="2">
                  <c:v>0</c:v>
                </c:pt>
                <c:pt idx="3">
                  <c:v>0</c:v>
                </c:pt>
                <c:pt idx="4">
                  <c:v>0</c:v>
                </c:pt>
              </c:numCache>
            </c:numRef>
          </c:xVal>
          <c:yVal>
            <c:numRef>
              <c:f>'2.Tabla estructura de costos'!$O$87:$S$87</c:f>
              <c:numCache>
                <c:formatCode>_(* #,##0.00_);_(* \(#,##0.00\);_(* "-"??_);_(@_)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74B9-4208-A904-58F919D6790C}"/>
            </c:ext>
          </c:extLst>
        </c:ser>
        <c:ser>
          <c:idx val="1"/>
          <c:order val="1"/>
          <c:tx>
            <c:strRef>
              <c:f>'2.Tabla estructura de costos'!$N$88</c:f>
              <c:strCache>
                <c:ptCount val="1"/>
                <c:pt idx="0">
                  <c:v>Ventas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'2.Tabla estructura de costos'!$O$86:$S$86</c:f>
              <c:numCache>
                <c:formatCode>_(* #,##0.00_);_(* \(#,##0.00\);_(* "-"??_);_(@_)</c:formatCode>
                <c:ptCount val="5"/>
                <c:pt idx="0">
                  <c:v>0</c:v>
                </c:pt>
                <c:pt idx="1">
                  <c:v>0</c:v>
                </c:pt>
                <c:pt idx="2">
                  <c:v>0</c:v>
                </c:pt>
                <c:pt idx="3">
                  <c:v>0</c:v>
                </c:pt>
                <c:pt idx="4">
                  <c:v>0</c:v>
                </c:pt>
              </c:numCache>
            </c:numRef>
          </c:xVal>
          <c:yVal>
            <c:numRef>
              <c:f>'2.Tabla estructura de costos'!$O$88:$S$88</c:f>
              <c:numCache>
                <c:formatCode>_(* #,##0.00_);_(* \(#,##0.00\);_(* "-"??_);_(@_)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74B9-4208-A904-58F919D6790C}"/>
            </c:ext>
          </c:extLst>
        </c:ser>
        <c:dLbls>
          <c:showLegendKey val="0"/>
          <c:showVal val="0"/>
          <c:showCatName val="0"/>
          <c:showSerName val="0"/>
          <c:showPercent val="0"/>
          <c:showBubbleSize val="0"/>
        </c:dLbls>
        <c:axId val="565780720"/>
        <c:axId val="565788920"/>
      </c:scatterChart>
      <c:valAx>
        <c:axId val="565780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Unidades vendidas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US"/>
            </a:p>
          </c:tx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565788920"/>
        <c:crosses val="autoZero"/>
        <c:crossBetween val="midCat"/>
      </c:valAx>
      <c:valAx>
        <c:axId val="565788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Costo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US"/>
            </a:p>
          </c:tx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565780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'Ejemplo de estructura de costos'!$N$87</c:f>
              <c:strCache>
                <c:ptCount val="1"/>
                <c:pt idx="0">
                  <c:v>Costo Total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'Ejemplo de estructura de costos'!$O$86:$S$86</c:f>
              <c:numCache>
                <c:formatCode>_(* #,##0.00_);_(* \(#,##0.00\);_(* "-"??_);_(@_)</c:formatCode>
                <c:ptCount val="5"/>
                <c:pt idx="0">
                  <c:v>0</c:v>
                </c:pt>
                <c:pt idx="1">
                  <c:v>10229.322818829394</c:v>
                </c:pt>
                <c:pt idx="2">
                  <c:v>20458.645637658788</c:v>
                </c:pt>
                <c:pt idx="3">
                  <c:v>30687.968456488183</c:v>
                </c:pt>
                <c:pt idx="4">
                  <c:v>40917.291275317577</c:v>
                </c:pt>
              </c:numCache>
            </c:numRef>
          </c:xVal>
          <c:yVal>
            <c:numRef>
              <c:f>'Ejemplo de estructura de costos'!$O$87:$S$87</c:f>
              <c:numCache>
                <c:formatCode>_(* #,##0.00_);_(* \(#,##0.00\);_(* "-"??_);_(@_)</c:formatCode>
                <c:ptCount val="5"/>
                <c:pt idx="0">
                  <c:v>3000</c:v>
                </c:pt>
                <c:pt idx="1">
                  <c:v>4057.3307047073486</c:v>
                </c:pt>
                <c:pt idx="2">
                  <c:v>5114.6614094146971</c:v>
                </c:pt>
                <c:pt idx="3">
                  <c:v>6171.9921141220448</c:v>
                </c:pt>
                <c:pt idx="4">
                  <c:v>7229.3228188293933</c:v>
                </c:pt>
              </c:numCache>
            </c:numRef>
          </c:yVal>
          <c:smooth val="0"/>
          <c:extLst>
            <c:ext xmlns:c16="http://schemas.microsoft.com/office/drawing/2014/chart" uri="{C3380CC4-5D6E-409C-BE32-E72D297353CC}">
              <c16:uniqueId val="{00000000-38C7-4FE6-A2BD-83475352A18C}"/>
            </c:ext>
          </c:extLst>
        </c:ser>
        <c:ser>
          <c:idx val="1"/>
          <c:order val="1"/>
          <c:tx>
            <c:strRef>
              <c:f>'Ejemplo de estructura de costos'!$N$88</c:f>
              <c:strCache>
                <c:ptCount val="1"/>
                <c:pt idx="0">
                  <c:v>Ventas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'Ejemplo de estructura de costos'!$O$86:$S$86</c:f>
              <c:numCache>
                <c:formatCode>_(* #,##0.00_);_(* \(#,##0.00\);_(* "-"??_);_(@_)</c:formatCode>
                <c:ptCount val="5"/>
                <c:pt idx="0">
                  <c:v>0</c:v>
                </c:pt>
                <c:pt idx="1">
                  <c:v>10229.322818829394</c:v>
                </c:pt>
                <c:pt idx="2">
                  <c:v>20458.645637658788</c:v>
                </c:pt>
                <c:pt idx="3">
                  <c:v>30687.968456488183</c:v>
                </c:pt>
                <c:pt idx="4">
                  <c:v>40917.291275317577</c:v>
                </c:pt>
              </c:numCache>
            </c:numRef>
          </c:xVal>
          <c:yVal>
            <c:numRef>
              <c:f>'Ejemplo de estructura de costos'!$O$88:$S$88</c:f>
              <c:numCache>
                <c:formatCode>_(* #,##0.00_);_(* \(#,##0.00\);_(* "-"??_);_(@_)</c:formatCode>
                <c:ptCount val="5"/>
                <c:pt idx="0">
                  <c:v>0</c:v>
                </c:pt>
                <c:pt idx="1">
                  <c:v>2557.3307047073486</c:v>
                </c:pt>
                <c:pt idx="2">
                  <c:v>5114.6614094146971</c:v>
                </c:pt>
                <c:pt idx="3">
                  <c:v>7671.9921141220457</c:v>
                </c:pt>
                <c:pt idx="4">
                  <c:v>10229.322818829394</c:v>
                </c:pt>
              </c:numCache>
            </c:numRef>
          </c:yVal>
          <c:smooth val="0"/>
          <c:extLst>
            <c:ext xmlns:c16="http://schemas.microsoft.com/office/drawing/2014/chart" uri="{C3380CC4-5D6E-409C-BE32-E72D297353CC}">
              <c16:uniqueId val="{00000001-38C7-4FE6-A2BD-83475352A18C}"/>
            </c:ext>
          </c:extLst>
        </c:ser>
        <c:dLbls>
          <c:showLegendKey val="0"/>
          <c:showVal val="0"/>
          <c:showCatName val="0"/>
          <c:showSerName val="0"/>
          <c:showPercent val="0"/>
          <c:showBubbleSize val="0"/>
        </c:dLbls>
        <c:axId val="565780720"/>
        <c:axId val="565788920"/>
      </c:scatterChart>
      <c:valAx>
        <c:axId val="565780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Unidades vendidas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US"/>
            </a:p>
          </c:tx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565788920"/>
        <c:crosses val="autoZero"/>
        <c:crossBetween val="midCat"/>
      </c:valAx>
      <c:valAx>
        <c:axId val="565788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Costo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US"/>
            </a:p>
          </c:tx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crossAx val="565780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4.xml"/><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xdr:colOff>
      <xdr:row>19</xdr:row>
      <xdr:rowOff>11906</xdr:rowOff>
    </xdr:from>
    <xdr:to>
      <xdr:col>13</xdr:col>
      <xdr:colOff>485774</xdr:colOff>
      <xdr:row>44</xdr:row>
      <xdr:rowOff>171449</xdr:rowOff>
    </xdr:to>
    <xdr:sp macro="" textlink="">
      <xdr:nvSpPr>
        <xdr:cNvPr id="2" name="Rectángulo: esquinas redondeadas 1">
          <a:extLst>
            <a:ext uri="{FF2B5EF4-FFF2-40B4-BE49-F238E27FC236}">
              <a16:creationId xmlns:a16="http://schemas.microsoft.com/office/drawing/2014/main" id="{BDA2E4A9-0272-4476-9C1E-C2155B3D9086}"/>
            </a:ext>
          </a:extLst>
        </xdr:cNvPr>
        <xdr:cNvSpPr/>
      </xdr:nvSpPr>
      <xdr:spPr>
        <a:xfrm>
          <a:off x="785812" y="3631406"/>
          <a:ext cx="9605962" cy="49220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Módulo </a:t>
          </a:r>
          <a:r>
            <a:rPr lang="es-US" sz="1800" b="0" baseline="0">
              <a:solidFill>
                <a:schemeClr val="lt1"/>
              </a:solidFill>
              <a:effectLst/>
              <a:latin typeface="+mn-lt"/>
              <a:ea typeface="+mn-ea"/>
              <a:cs typeface="+mn-cs"/>
            </a:rPr>
            <a:t> 3: "Gestionando el negocio"</a:t>
          </a:r>
          <a:r>
            <a:rPr lang="es-US" sz="1800" b="0">
              <a:solidFill>
                <a:schemeClr val="lt1"/>
              </a:solidFill>
              <a:effectLst/>
              <a:latin typeface="+mn-lt"/>
              <a:ea typeface="+mn-ea"/>
              <a:cs typeface="+mn-cs"/>
            </a:rPr>
            <a:t>.</a:t>
          </a:r>
        </a:p>
        <a:p>
          <a:pPr marL="0" indent="0"/>
          <a:endParaRPr lang="es-US" sz="1800" b="0">
            <a:solidFill>
              <a:schemeClr val="lt1"/>
            </a:solidFill>
            <a:effectLst/>
            <a:latin typeface="+mn-lt"/>
            <a:ea typeface="+mn-ea"/>
            <a:cs typeface="+mn-cs"/>
          </a:endParaRPr>
        </a:p>
        <a:p>
          <a:pPr marL="0" indent="0"/>
          <a:endParaRPr lang="es-US" sz="1800" b="0">
            <a:solidFill>
              <a:schemeClr val="lt1"/>
            </a:solidFill>
            <a:effectLst/>
            <a:latin typeface="+mn-lt"/>
            <a:ea typeface="+mn-ea"/>
            <a:cs typeface="+mn-cs"/>
          </a:endParaRPr>
        </a:p>
        <a:p>
          <a:pPr marL="0" indent="0"/>
          <a:r>
            <a:rPr lang="es-US" sz="1800" b="0">
              <a:solidFill>
                <a:schemeClr val="lt1"/>
              </a:solidFill>
              <a:effectLst/>
              <a:latin typeface="+mn-lt"/>
              <a:ea typeface="+mn-ea"/>
              <a:cs typeface="+mn-cs"/>
            </a:rPr>
            <a:t>El objetivo de esta herrramienta es guiar al usuario</a:t>
          </a:r>
          <a:r>
            <a:rPr lang="es-US" sz="1800" b="0" baseline="0">
              <a:solidFill>
                <a:schemeClr val="lt1"/>
              </a:solidFill>
              <a:effectLst/>
              <a:latin typeface="+mn-lt"/>
              <a:ea typeface="+mn-ea"/>
              <a:cs typeface="+mn-cs"/>
            </a:rPr>
            <a:t> para que pueda desarrollar lo pasos vistos en el módulo 3, con la finalidad de que pueda utilizar las matrices y adaptarlas al tamaño  de su empresa y requerimientos de producción. Cabe destacar que cada matriz cuenta con su respectiva información sobre el uso de la misma.</a:t>
          </a:r>
        </a:p>
        <a:p>
          <a:pPr marL="0" indent="0"/>
          <a:endParaRPr lang="es-US" sz="1800" b="0" baseline="0">
            <a:solidFill>
              <a:schemeClr val="lt1"/>
            </a:solidFill>
            <a:effectLst/>
            <a:latin typeface="+mn-lt"/>
            <a:ea typeface="+mn-ea"/>
            <a:cs typeface="+mn-cs"/>
          </a:endParaRPr>
        </a:p>
        <a:p>
          <a:pPr marL="0" indent="0"/>
          <a:r>
            <a:rPr lang="es-US" sz="1800" b="0" baseline="0">
              <a:solidFill>
                <a:schemeClr val="lt1"/>
              </a:solidFill>
              <a:effectLst/>
              <a:latin typeface="+mn-lt"/>
              <a:ea typeface="+mn-ea"/>
              <a:cs typeface="+mn-cs"/>
            </a:rPr>
            <a:t>En el presente docuemento se analizan los primero cuatro puntos:</a:t>
          </a:r>
        </a:p>
        <a:p>
          <a:pPr marL="0" indent="0"/>
          <a:endParaRPr lang="es-US" sz="1800" b="0" baseline="0">
            <a:solidFill>
              <a:schemeClr val="lt1"/>
            </a:solidFill>
            <a:effectLst/>
            <a:latin typeface="+mn-lt"/>
            <a:ea typeface="+mn-ea"/>
            <a:cs typeface="+mn-cs"/>
          </a:endParaRPr>
        </a:p>
        <a:p>
          <a:pPr marL="0" indent="0"/>
          <a:r>
            <a:rPr lang="es-US" sz="1800" b="0" baseline="0">
              <a:solidFill>
                <a:schemeClr val="lt1"/>
              </a:solidFill>
              <a:effectLst/>
              <a:latin typeface="+mn-lt"/>
              <a:ea typeface="+mn-ea"/>
              <a:cs typeface="+mn-cs"/>
            </a:rPr>
            <a:t>1. Presupuesto</a:t>
          </a:r>
        </a:p>
        <a:p>
          <a:pPr marL="0" indent="0"/>
          <a:r>
            <a:rPr lang="es-US" sz="1800" b="0" baseline="0">
              <a:solidFill>
                <a:schemeClr val="lt1"/>
              </a:solidFill>
              <a:effectLst/>
              <a:latin typeface="+mn-lt"/>
              <a:ea typeface="+mn-ea"/>
              <a:cs typeface="+mn-cs"/>
            </a:rPr>
            <a:t>2. Estrucutra de costos y punto de equilibrio</a:t>
          </a:r>
        </a:p>
        <a:p>
          <a:pPr marL="0" indent="0"/>
          <a:r>
            <a:rPr lang="es-US" sz="1800" b="0" baseline="0">
              <a:solidFill>
                <a:schemeClr val="lt1"/>
              </a:solidFill>
              <a:effectLst/>
              <a:latin typeface="+mn-lt"/>
              <a:ea typeface="+mn-ea"/>
              <a:cs typeface="+mn-cs"/>
            </a:rPr>
            <a:t>3. Plan de inversiones</a:t>
          </a:r>
        </a:p>
        <a:p>
          <a:pPr marL="0" indent="0"/>
          <a:r>
            <a:rPr lang="es-US" sz="1800" b="0" baseline="0">
              <a:solidFill>
                <a:schemeClr val="lt1"/>
              </a:solidFill>
              <a:effectLst/>
              <a:latin typeface="+mn-lt"/>
              <a:ea typeface="+mn-ea"/>
              <a:cs typeface="+mn-cs"/>
            </a:rPr>
            <a:t>4. Estados financieros</a:t>
          </a:r>
        </a:p>
        <a:p>
          <a:pPr marL="0" indent="0"/>
          <a:endParaRPr lang="es-US" sz="1800" b="0">
            <a:solidFill>
              <a:schemeClr val="lt1"/>
            </a:solidFill>
            <a:effectLst/>
            <a:latin typeface="+mn-lt"/>
            <a:ea typeface="+mn-ea"/>
            <a:cs typeface="+mn-cs"/>
          </a:endParaRPr>
        </a:p>
      </xdr:txBody>
    </xdr:sp>
    <xdr:clientData/>
  </xdr:twoCellAnchor>
  <xdr:twoCellAnchor>
    <xdr:from>
      <xdr:col>1</xdr:col>
      <xdr:colOff>21430</xdr:colOff>
      <xdr:row>7</xdr:row>
      <xdr:rowOff>102394</xdr:rowOff>
    </xdr:from>
    <xdr:to>
      <xdr:col>13</xdr:col>
      <xdr:colOff>483392</xdr:colOff>
      <xdr:row>17</xdr:row>
      <xdr:rowOff>147637</xdr:rowOff>
    </xdr:to>
    <xdr:sp macro="" textlink="">
      <xdr:nvSpPr>
        <xdr:cNvPr id="3" name="Rectángulo: esquinas redondeadas 2">
          <a:extLst>
            <a:ext uri="{FF2B5EF4-FFF2-40B4-BE49-F238E27FC236}">
              <a16:creationId xmlns:a16="http://schemas.microsoft.com/office/drawing/2014/main" id="{3059CAE4-F4D5-4C5F-9BAD-19CA3287EFF9}"/>
            </a:ext>
          </a:extLst>
        </xdr:cNvPr>
        <xdr:cNvSpPr/>
      </xdr:nvSpPr>
      <xdr:spPr>
        <a:xfrm>
          <a:off x="783430" y="1435894"/>
          <a:ext cx="9605962" cy="19502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Consultoría: </a:t>
          </a:r>
          <a:br>
            <a:rPr lang="es-US" sz="1800" b="0">
              <a:solidFill>
                <a:schemeClr val="lt1"/>
              </a:solidFill>
              <a:effectLst/>
              <a:latin typeface="+mn-lt"/>
              <a:ea typeface="+mn-ea"/>
              <a:cs typeface="+mn-cs"/>
            </a:rPr>
          </a:br>
          <a:br>
            <a:rPr lang="es-US" sz="1800" b="0">
              <a:solidFill>
                <a:schemeClr val="lt1"/>
              </a:solidFill>
              <a:effectLst/>
              <a:latin typeface="+mn-lt"/>
              <a:ea typeface="+mn-ea"/>
              <a:cs typeface="+mn-cs"/>
            </a:rPr>
          </a:br>
          <a:r>
            <a:rPr lang="es-US" sz="1800" b="0">
              <a:solidFill>
                <a:schemeClr val="lt1"/>
              </a:solidFill>
              <a:effectLst/>
              <a:latin typeface="+mn-lt"/>
              <a:ea typeface="+mn-ea"/>
              <a:cs typeface="+mn-cs"/>
            </a:rPr>
            <a:t>"Guía para administrar de manera rentable el negocio de semillas y vivero de café y entrenar a las personas involucradas en el desarrollo de habilidades empresariales"</a:t>
          </a:r>
        </a:p>
        <a:p>
          <a:pPr marL="0" indent="0"/>
          <a:endParaRPr lang="es-US" sz="1800" b="0">
            <a:solidFill>
              <a:schemeClr val="lt1"/>
            </a:solidFill>
            <a:effectLst/>
            <a:latin typeface="+mn-lt"/>
            <a:ea typeface="+mn-ea"/>
            <a:cs typeface="+mn-cs"/>
          </a:endParaRPr>
        </a:p>
      </xdr:txBody>
    </xdr:sp>
    <xdr:clientData/>
  </xdr:twoCellAnchor>
  <xdr:twoCellAnchor editAs="oneCell">
    <xdr:from>
      <xdr:col>8</xdr:col>
      <xdr:colOff>573882</xdr:colOff>
      <xdr:row>1</xdr:row>
      <xdr:rowOff>29925</xdr:rowOff>
    </xdr:from>
    <xdr:to>
      <xdr:col>13</xdr:col>
      <xdr:colOff>628652</xdr:colOff>
      <xdr:row>6</xdr:row>
      <xdr:rowOff>57466</xdr:rowOff>
    </xdr:to>
    <xdr:pic>
      <xdr:nvPicPr>
        <xdr:cNvPr id="4" name="Imagen 3">
          <a:extLst>
            <a:ext uri="{FF2B5EF4-FFF2-40B4-BE49-F238E27FC236}">
              <a16:creationId xmlns:a16="http://schemas.microsoft.com/office/drawing/2014/main" id="{1F2F102D-2FEE-4FBD-9A91-E81C9DB8D6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6669882" y="220425"/>
          <a:ext cx="3864770" cy="980041"/>
        </a:xfrm>
        <a:prstGeom prst="rect">
          <a:avLst/>
        </a:prstGeom>
        <a:noFill/>
        <a:ln>
          <a:noFill/>
        </a:ln>
      </xdr:spPr>
    </xdr:pic>
    <xdr:clientData/>
  </xdr:twoCellAnchor>
  <xdr:twoCellAnchor editAs="oneCell">
    <xdr:from>
      <xdr:col>4</xdr:col>
      <xdr:colOff>459582</xdr:colOff>
      <xdr:row>1</xdr:row>
      <xdr:rowOff>25133</xdr:rowOff>
    </xdr:from>
    <xdr:to>
      <xdr:col>8</xdr:col>
      <xdr:colOff>400037</xdr:colOff>
      <xdr:row>5</xdr:row>
      <xdr:rowOff>157420</xdr:rowOff>
    </xdr:to>
    <xdr:pic>
      <xdr:nvPicPr>
        <xdr:cNvPr id="5" name="Imagen 4">
          <a:extLst>
            <a:ext uri="{FF2B5EF4-FFF2-40B4-BE49-F238E27FC236}">
              <a16:creationId xmlns:a16="http://schemas.microsoft.com/office/drawing/2014/main" id="{D6B1C621-CA3A-40EA-B16E-2AB938E3BF3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507582" y="215633"/>
          <a:ext cx="2988455" cy="894287"/>
        </a:xfrm>
        <a:prstGeom prst="rect">
          <a:avLst/>
        </a:prstGeom>
        <a:noFill/>
        <a:ln>
          <a:noFill/>
        </a:ln>
      </xdr:spPr>
    </xdr:pic>
    <xdr:clientData/>
  </xdr:twoCellAnchor>
  <xdr:twoCellAnchor editAs="oneCell">
    <xdr:from>
      <xdr:col>1</xdr:col>
      <xdr:colOff>0</xdr:colOff>
      <xdr:row>1</xdr:row>
      <xdr:rowOff>0</xdr:rowOff>
    </xdr:from>
    <xdr:to>
      <xdr:col>4</xdr:col>
      <xdr:colOff>95777</xdr:colOff>
      <xdr:row>6</xdr:row>
      <xdr:rowOff>64293</xdr:rowOff>
    </xdr:to>
    <xdr:pic>
      <xdr:nvPicPr>
        <xdr:cNvPr id="6" name="Imagen 5">
          <a:extLst>
            <a:ext uri="{FF2B5EF4-FFF2-40B4-BE49-F238E27FC236}">
              <a16:creationId xmlns:a16="http://schemas.microsoft.com/office/drawing/2014/main" id="{FA45678B-AA9A-4BE5-BB46-39257A76850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0" y="190500"/>
          <a:ext cx="2381777" cy="10167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AD530DB4-F552-4831-9D4A-8B09CBBE6F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8499640"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685788</xdr:colOff>
      <xdr:row>2</xdr:row>
      <xdr:rowOff>182581</xdr:rowOff>
    </xdr:to>
    <xdr:pic>
      <xdr:nvPicPr>
        <xdr:cNvPr id="3" name="Imagen 2">
          <a:extLst>
            <a:ext uri="{FF2B5EF4-FFF2-40B4-BE49-F238E27FC236}">
              <a16:creationId xmlns:a16="http://schemas.microsoft.com/office/drawing/2014/main" id="{430EB829-D7A7-4A51-95EE-515032CE98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77149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BAB76AA4-F375-4E00-A9F9-0D2F3D0BBA67}"/>
            </a:ext>
          </a:extLst>
        </xdr:cNvPr>
        <xdr:cNvSpPr/>
      </xdr:nvSpPr>
      <xdr:spPr>
        <a:xfrm>
          <a:off x="0" y="762001"/>
          <a:ext cx="115543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para</a:t>
          </a:r>
          <a:r>
            <a:rPr lang="es-US" sz="1600" b="0" baseline="0">
              <a:solidFill>
                <a:schemeClr val="lt1"/>
              </a:solidFill>
              <a:effectLst/>
              <a:latin typeface="+mn-lt"/>
              <a:ea typeface="+mn-ea"/>
              <a:cs typeface="+mn-cs"/>
            </a:rPr>
            <a:t>  elaborar el presupuesto</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65B246F2-96A1-44F7-9AFD-4496255CB71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1</xdr:rowOff>
    </xdr:from>
    <xdr:to>
      <xdr:col>12</xdr:col>
      <xdr:colOff>248210</xdr:colOff>
      <xdr:row>13</xdr:row>
      <xdr:rowOff>19051</xdr:rowOff>
    </xdr:to>
    <xdr:sp macro="" textlink="">
      <xdr:nvSpPr>
        <xdr:cNvPr id="6" name="Rectángulo: esquinas redondeadas 5">
          <a:extLst>
            <a:ext uri="{FF2B5EF4-FFF2-40B4-BE49-F238E27FC236}">
              <a16:creationId xmlns:a16="http://schemas.microsoft.com/office/drawing/2014/main" id="{EB4316D3-862E-4153-BC23-3DF0F09ACFF6}"/>
            </a:ext>
          </a:extLst>
        </xdr:cNvPr>
        <xdr:cNvSpPr/>
      </xdr:nvSpPr>
      <xdr:spPr>
        <a:xfrm>
          <a:off x="0" y="1333501"/>
          <a:ext cx="11554385" cy="116205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Intrucciones de uso: Para utilizar la herramienta se deben de llenar los espacios que se muestran en amarillo con los datos de la empresa, los espacios que se muestan en color azul se calculan automaticamente. Cabe destacar que la información que se utilice debe de ser ingresada para un mismo periodo de tiempo (mes o año)</a:t>
          </a:r>
          <a:endParaRPr lang="es-US" sz="1400" b="0">
            <a:solidFill>
              <a:schemeClr val="lt1"/>
            </a:solidFill>
            <a:effectLst/>
            <a:latin typeface="+mn-lt"/>
            <a:ea typeface="+mn-ea"/>
            <a:cs typeface="+mn-cs"/>
          </a:endParaRPr>
        </a:p>
      </xdr:txBody>
    </xdr:sp>
    <xdr:clientData/>
  </xdr:twoCellAnchor>
  <xdr:twoCellAnchor>
    <xdr:from>
      <xdr:col>0</xdr:col>
      <xdr:colOff>742950</xdr:colOff>
      <xdr:row>80</xdr:row>
      <xdr:rowOff>52387</xdr:rowOff>
    </xdr:from>
    <xdr:to>
      <xdr:col>4</xdr:col>
      <xdr:colOff>409575</xdr:colOff>
      <xdr:row>94</xdr:row>
      <xdr:rowOff>128587</xdr:rowOff>
    </xdr:to>
    <xdr:graphicFrame macro="">
      <xdr:nvGraphicFramePr>
        <xdr:cNvPr id="7" name="Gráfico 6">
          <a:extLst>
            <a:ext uri="{FF2B5EF4-FFF2-40B4-BE49-F238E27FC236}">
              <a16:creationId xmlns:a16="http://schemas.microsoft.com/office/drawing/2014/main" id="{3AD3D3EA-0772-4B0E-8662-DA0615877C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0748CC67-8EF9-4827-BC06-034B1A32AB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685788</xdr:colOff>
      <xdr:row>2</xdr:row>
      <xdr:rowOff>182581</xdr:rowOff>
    </xdr:to>
    <xdr:pic>
      <xdr:nvPicPr>
        <xdr:cNvPr id="3" name="Imagen 2">
          <a:extLst>
            <a:ext uri="{FF2B5EF4-FFF2-40B4-BE49-F238E27FC236}">
              <a16:creationId xmlns:a16="http://schemas.microsoft.com/office/drawing/2014/main" id="{CECDA0F0-E1E1-4699-82C0-63921E404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2FD9F9B4-7FA7-44C6-ABC0-433C7C04A6B0}"/>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para</a:t>
          </a:r>
          <a:r>
            <a:rPr lang="es-US" sz="1600" b="0" baseline="0">
              <a:solidFill>
                <a:schemeClr val="lt1"/>
              </a:solidFill>
              <a:effectLst/>
              <a:latin typeface="+mn-lt"/>
              <a:ea typeface="+mn-ea"/>
              <a:cs typeface="+mn-cs"/>
            </a:rPr>
            <a:t>  elaborar el presupuesto</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B94797BF-9EA1-494F-B562-65281A74E7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1</xdr:rowOff>
    </xdr:from>
    <xdr:to>
      <xdr:col>12</xdr:col>
      <xdr:colOff>248210</xdr:colOff>
      <xdr:row>13</xdr:row>
      <xdr:rowOff>19051</xdr:rowOff>
    </xdr:to>
    <xdr:sp macro="" textlink="">
      <xdr:nvSpPr>
        <xdr:cNvPr id="6" name="Rectángulo: esquinas redondeadas 5">
          <a:extLst>
            <a:ext uri="{FF2B5EF4-FFF2-40B4-BE49-F238E27FC236}">
              <a16:creationId xmlns:a16="http://schemas.microsoft.com/office/drawing/2014/main" id="{A7BA7D88-C1F9-426D-9250-20751F645E02}"/>
            </a:ext>
          </a:extLst>
        </xdr:cNvPr>
        <xdr:cNvSpPr/>
      </xdr:nvSpPr>
      <xdr:spPr>
        <a:xfrm>
          <a:off x="0" y="1333501"/>
          <a:ext cx="11459135" cy="116205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Intrucciones de uso: Para utilizar la herramienta se deben de llenar los espacios que se muestran en amarillo con los datos de la empresa, los espacios que se muestan en color azul se calculan automaticamente. Cabe destacar que la información que se utilice debe de ser ingresada para un mismo periodo de tiempo (mes o año)</a:t>
          </a:r>
          <a:endParaRPr lang="es-US" sz="1400" b="0">
            <a:solidFill>
              <a:schemeClr val="lt1"/>
            </a:solidFill>
            <a:effectLst/>
            <a:latin typeface="+mn-lt"/>
            <a:ea typeface="+mn-ea"/>
            <a:cs typeface="+mn-cs"/>
          </a:endParaRPr>
        </a:p>
      </xdr:txBody>
    </xdr:sp>
    <xdr:clientData/>
  </xdr:twoCellAnchor>
  <xdr:twoCellAnchor>
    <xdr:from>
      <xdr:col>0</xdr:col>
      <xdr:colOff>638175</xdr:colOff>
      <xdr:row>80</xdr:row>
      <xdr:rowOff>166687</xdr:rowOff>
    </xdr:from>
    <xdr:to>
      <xdr:col>4</xdr:col>
      <xdr:colOff>304800</xdr:colOff>
      <xdr:row>95</xdr:row>
      <xdr:rowOff>52387</xdr:rowOff>
    </xdr:to>
    <xdr:graphicFrame macro="">
      <xdr:nvGraphicFramePr>
        <xdr:cNvPr id="7" name="Gráfico 6">
          <a:extLst>
            <a:ext uri="{FF2B5EF4-FFF2-40B4-BE49-F238E27FC236}">
              <a16:creationId xmlns:a16="http://schemas.microsoft.com/office/drawing/2014/main" id="{AF5CE7F3-540A-43F5-88F5-2A1222E713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1128712</xdr:colOff>
      <xdr:row>93</xdr:row>
      <xdr:rowOff>133351</xdr:rowOff>
    </xdr:from>
    <xdr:to>
      <xdr:col>15</xdr:col>
      <xdr:colOff>142875</xdr:colOff>
      <xdr:row>109</xdr:row>
      <xdr:rowOff>123825</xdr:rowOff>
    </xdr:to>
    <xdr:graphicFrame macro="">
      <xdr:nvGraphicFramePr>
        <xdr:cNvPr id="2" name="Gráfico 1">
          <a:extLst>
            <a:ext uri="{FF2B5EF4-FFF2-40B4-BE49-F238E27FC236}">
              <a16:creationId xmlns:a16="http://schemas.microsoft.com/office/drawing/2014/main" id="{141F1DBD-D89D-4759-A2A9-93668CADA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241465</xdr:colOff>
      <xdr:row>0</xdr:row>
      <xdr:rowOff>0</xdr:rowOff>
    </xdr:from>
    <xdr:to>
      <xdr:col>11</xdr:col>
      <xdr:colOff>308724</xdr:colOff>
      <xdr:row>3</xdr:row>
      <xdr:rowOff>25247</xdr:rowOff>
    </xdr:to>
    <xdr:pic>
      <xdr:nvPicPr>
        <xdr:cNvPr id="3" name="Imagen 2">
          <a:extLst>
            <a:ext uri="{FF2B5EF4-FFF2-40B4-BE49-F238E27FC236}">
              <a16:creationId xmlns:a16="http://schemas.microsoft.com/office/drawing/2014/main" id="{F6190889-4DD3-40F6-B7C2-49726547775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190488</xdr:colOff>
      <xdr:row>2</xdr:row>
      <xdr:rowOff>182581</xdr:rowOff>
    </xdr:to>
    <xdr:pic>
      <xdr:nvPicPr>
        <xdr:cNvPr id="4" name="Imagen 3">
          <a:extLst>
            <a:ext uri="{FF2B5EF4-FFF2-40B4-BE49-F238E27FC236}">
              <a16:creationId xmlns:a16="http://schemas.microsoft.com/office/drawing/2014/main" id="{A019D2FB-2280-46AE-89FB-C29F4D697B4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5" name="Rectángulo: esquinas redondeadas 4">
          <a:extLst>
            <a:ext uri="{FF2B5EF4-FFF2-40B4-BE49-F238E27FC236}">
              <a16:creationId xmlns:a16="http://schemas.microsoft.com/office/drawing/2014/main" id="{29FB6704-5492-4135-A273-F3F5FE5BF514}"/>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para</a:t>
          </a:r>
          <a:r>
            <a:rPr lang="es-US" sz="1600" b="0" baseline="0">
              <a:solidFill>
                <a:schemeClr val="lt1"/>
              </a:solidFill>
              <a:effectLst/>
              <a:latin typeface="+mn-lt"/>
              <a:ea typeface="+mn-ea"/>
              <a:cs typeface="+mn-cs"/>
            </a:rPr>
            <a:t>  elaborar una estructura de costos y cálculo de punto de equilibrio</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6" name="Imagen 5">
          <a:extLst>
            <a:ext uri="{FF2B5EF4-FFF2-40B4-BE49-F238E27FC236}">
              <a16:creationId xmlns:a16="http://schemas.microsoft.com/office/drawing/2014/main" id="{0E32F808-FD8A-4A8A-BC0C-55C95C2C820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16</xdr:row>
      <xdr:rowOff>123825</xdr:rowOff>
    </xdr:to>
    <xdr:sp macro="" textlink="">
      <xdr:nvSpPr>
        <xdr:cNvPr id="7" name="Rectángulo: esquinas redondeadas 6">
          <a:extLst>
            <a:ext uri="{FF2B5EF4-FFF2-40B4-BE49-F238E27FC236}">
              <a16:creationId xmlns:a16="http://schemas.microsoft.com/office/drawing/2014/main" id="{7197280F-2487-4A7B-B953-163711567647}"/>
            </a:ext>
          </a:extLst>
        </xdr:cNvPr>
        <xdr:cNvSpPr/>
      </xdr:nvSpPr>
      <xdr:spPr>
        <a:xfrm>
          <a:off x="0" y="1333500"/>
          <a:ext cx="13126010" cy="18383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A</a:t>
          </a:r>
          <a:r>
            <a:rPr lang="es-US" sz="1400" b="0" baseline="0">
              <a:solidFill>
                <a:schemeClr val="lt1"/>
              </a:solidFill>
              <a:effectLst/>
              <a:latin typeface="+mn-lt"/>
              <a:ea typeface="+mn-ea"/>
              <a:cs typeface="+mn-cs"/>
            </a:rPr>
            <a:t> continuación presenta una matriz para montar una estructura de costos y posteriormente calcular el punto de equilibrio.</a:t>
          </a:r>
        </a:p>
        <a:p>
          <a:pPr marL="0" indent="0" algn="ctr"/>
          <a:endParaRPr lang="es-US" sz="1400" b="0" baseline="0">
            <a:solidFill>
              <a:schemeClr val="lt1"/>
            </a:solidFill>
            <a:effectLst/>
            <a:latin typeface="+mn-lt"/>
            <a:ea typeface="+mn-ea"/>
            <a:cs typeface="+mn-cs"/>
          </a:endParaRPr>
        </a:p>
        <a:p>
          <a:pPr marL="0" indent="0" algn="ctr"/>
          <a:r>
            <a:rPr lang="es-US" sz="1400" b="0" baseline="0">
              <a:solidFill>
                <a:schemeClr val="lt1"/>
              </a:solidFill>
              <a:effectLst/>
              <a:latin typeface="+mn-lt"/>
              <a:ea typeface="+mn-ea"/>
              <a:cs typeface="+mn-cs"/>
            </a:rPr>
            <a:t>Intrucciones de uso: Para utilizar la herramienta se deben de llenar los espacios que se muestran en amarillo con los datos de la empresa, los espacios que se muestan en color azul se calculan automaticamente. Cabe destacar que la información que se utilice debe de ser ingresada para un mismo periodo de tiempo (mes o año)</a:t>
          </a:r>
          <a:endParaRPr lang="es-US" sz="1400" b="0">
            <a:solidFill>
              <a:schemeClr val="lt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1128712</xdr:colOff>
      <xdr:row>93</xdr:row>
      <xdr:rowOff>133351</xdr:rowOff>
    </xdr:from>
    <xdr:to>
      <xdr:col>15</xdr:col>
      <xdr:colOff>142875</xdr:colOff>
      <xdr:row>109</xdr:row>
      <xdr:rowOff>123825</xdr:rowOff>
    </xdr:to>
    <xdr:graphicFrame macro="">
      <xdr:nvGraphicFramePr>
        <xdr:cNvPr id="5" name="Gráfico 4">
          <a:extLst>
            <a:ext uri="{FF2B5EF4-FFF2-40B4-BE49-F238E27FC236}">
              <a16:creationId xmlns:a16="http://schemas.microsoft.com/office/drawing/2014/main" id="{E2CB90F4-A47E-4B27-86C2-847DB27F6B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241465</xdr:colOff>
      <xdr:row>0</xdr:row>
      <xdr:rowOff>0</xdr:rowOff>
    </xdr:from>
    <xdr:to>
      <xdr:col>11</xdr:col>
      <xdr:colOff>308724</xdr:colOff>
      <xdr:row>3</xdr:row>
      <xdr:rowOff>25247</xdr:rowOff>
    </xdr:to>
    <xdr:pic>
      <xdr:nvPicPr>
        <xdr:cNvPr id="6" name="Imagen 5">
          <a:extLst>
            <a:ext uri="{FF2B5EF4-FFF2-40B4-BE49-F238E27FC236}">
              <a16:creationId xmlns:a16="http://schemas.microsoft.com/office/drawing/2014/main" id="{1114EBB4-7163-4A25-9433-191B0E9DD00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190488</xdr:colOff>
      <xdr:row>2</xdr:row>
      <xdr:rowOff>182581</xdr:rowOff>
    </xdr:to>
    <xdr:pic>
      <xdr:nvPicPr>
        <xdr:cNvPr id="7" name="Imagen 6">
          <a:extLst>
            <a:ext uri="{FF2B5EF4-FFF2-40B4-BE49-F238E27FC236}">
              <a16:creationId xmlns:a16="http://schemas.microsoft.com/office/drawing/2014/main" id="{416B444D-D615-464C-AC45-3F50C29D320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8" name="Rectángulo: esquinas redondeadas 7">
          <a:extLst>
            <a:ext uri="{FF2B5EF4-FFF2-40B4-BE49-F238E27FC236}">
              <a16:creationId xmlns:a16="http://schemas.microsoft.com/office/drawing/2014/main" id="{1902F1D5-44FF-4833-A0E0-EDC03AF931E3}"/>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para</a:t>
          </a:r>
          <a:r>
            <a:rPr lang="es-US" sz="1600" b="0" baseline="0">
              <a:solidFill>
                <a:schemeClr val="lt1"/>
              </a:solidFill>
              <a:effectLst/>
              <a:latin typeface="+mn-lt"/>
              <a:ea typeface="+mn-ea"/>
              <a:cs typeface="+mn-cs"/>
            </a:rPr>
            <a:t>  elaborar una estructura de costos y cálculo de punto de equilibrio</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9" name="Imagen 8">
          <a:extLst>
            <a:ext uri="{FF2B5EF4-FFF2-40B4-BE49-F238E27FC236}">
              <a16:creationId xmlns:a16="http://schemas.microsoft.com/office/drawing/2014/main" id="{06746F44-30BC-44EC-BE2B-73969262EE3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16</xdr:row>
      <xdr:rowOff>123825</xdr:rowOff>
    </xdr:to>
    <xdr:sp macro="" textlink="">
      <xdr:nvSpPr>
        <xdr:cNvPr id="10" name="Rectángulo: esquinas redondeadas 9">
          <a:extLst>
            <a:ext uri="{FF2B5EF4-FFF2-40B4-BE49-F238E27FC236}">
              <a16:creationId xmlns:a16="http://schemas.microsoft.com/office/drawing/2014/main" id="{DC10F30A-3B35-40EA-89FE-5A223F37855A}"/>
            </a:ext>
          </a:extLst>
        </xdr:cNvPr>
        <xdr:cNvSpPr/>
      </xdr:nvSpPr>
      <xdr:spPr>
        <a:xfrm>
          <a:off x="0" y="1333500"/>
          <a:ext cx="13126010" cy="18383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A</a:t>
          </a:r>
          <a:r>
            <a:rPr lang="es-US" sz="1400" b="0" baseline="0">
              <a:solidFill>
                <a:schemeClr val="lt1"/>
              </a:solidFill>
              <a:effectLst/>
              <a:latin typeface="+mn-lt"/>
              <a:ea typeface="+mn-ea"/>
              <a:cs typeface="+mn-cs"/>
            </a:rPr>
            <a:t> continuación presenta una matriz para montar una estructura de costos y posteriormente calcular el punto de equilibrio.</a:t>
          </a:r>
        </a:p>
        <a:p>
          <a:pPr marL="0" indent="0" algn="ctr"/>
          <a:endParaRPr lang="es-US" sz="1400" b="0" baseline="0">
            <a:solidFill>
              <a:schemeClr val="lt1"/>
            </a:solidFill>
            <a:effectLst/>
            <a:latin typeface="+mn-lt"/>
            <a:ea typeface="+mn-ea"/>
            <a:cs typeface="+mn-cs"/>
          </a:endParaRPr>
        </a:p>
        <a:p>
          <a:pPr marL="0" indent="0" algn="ctr"/>
          <a:r>
            <a:rPr lang="es-US" sz="1400" b="0" baseline="0">
              <a:solidFill>
                <a:schemeClr val="lt1"/>
              </a:solidFill>
              <a:effectLst/>
              <a:latin typeface="+mn-lt"/>
              <a:ea typeface="+mn-ea"/>
              <a:cs typeface="+mn-cs"/>
            </a:rPr>
            <a:t>Intrucciones de uso: Para utilizar la herramienta se deben de llenar los espacios que se muestran en amarillo con los datos de la empresa, los espacios que se muestan en color azul se calculan automaticamente. Cabe destacar que la información que se utilice debe de ser ingresada para un mismo periodo de tiempo (mes o año)</a:t>
          </a:r>
          <a:endParaRPr lang="es-US" sz="1400" b="0">
            <a:solidFill>
              <a:schemeClr val="lt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CBBD1B74-0B71-4B3B-902C-76CEFBC165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3</xdr:col>
      <xdr:colOff>1019163</xdr:colOff>
      <xdr:row>2</xdr:row>
      <xdr:rowOff>182581</xdr:rowOff>
    </xdr:to>
    <xdr:pic>
      <xdr:nvPicPr>
        <xdr:cNvPr id="3" name="Imagen 2">
          <a:extLst>
            <a:ext uri="{FF2B5EF4-FFF2-40B4-BE49-F238E27FC236}">
              <a16:creationId xmlns:a16="http://schemas.microsoft.com/office/drawing/2014/main" id="{CEC22253-78C3-4096-9BCB-5D646990EF5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8D9BF4C9-EF0B-4274-AF42-0B858549C24D}"/>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para</a:t>
          </a:r>
          <a:r>
            <a:rPr lang="es-US" sz="1600" b="0" baseline="0">
              <a:solidFill>
                <a:schemeClr val="lt1"/>
              </a:solidFill>
              <a:effectLst/>
              <a:latin typeface="+mn-lt"/>
              <a:ea typeface="+mn-ea"/>
              <a:cs typeface="+mn-cs"/>
            </a:rPr>
            <a:t>  elaborar un plan de inversiones </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D2088E1F-69CC-4386-BAF4-3801CA34412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10</xdr:row>
      <xdr:rowOff>45983</xdr:rowOff>
    </xdr:to>
    <xdr:sp macro="" textlink="">
      <xdr:nvSpPr>
        <xdr:cNvPr id="6" name="Rectángulo: esquinas redondeadas 5">
          <a:extLst>
            <a:ext uri="{FF2B5EF4-FFF2-40B4-BE49-F238E27FC236}">
              <a16:creationId xmlns:a16="http://schemas.microsoft.com/office/drawing/2014/main" id="{B7E2DAA1-E32C-40E1-9BEE-7ED6A7F2DB13}"/>
            </a:ext>
          </a:extLst>
        </xdr:cNvPr>
        <xdr:cNvSpPr/>
      </xdr:nvSpPr>
      <xdr:spPr>
        <a:xfrm>
          <a:off x="0" y="1333500"/>
          <a:ext cx="13556934" cy="617483"/>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Intrucciones de uso: Para utilizar la herramienta se deben de llenar los espacios de los cuadros, los espacios que se muestan en color azul se calculan automaticamente. </a:t>
          </a:r>
          <a:endParaRPr lang="es-US" sz="1400" b="0">
            <a:solidFill>
              <a:schemeClr val="lt1"/>
            </a:solidFill>
            <a:effectLst/>
            <a:latin typeface="+mn-lt"/>
            <a:ea typeface="+mn-ea"/>
            <a:cs typeface="+mn-cs"/>
          </a:endParaRPr>
        </a:p>
      </xdr:txBody>
    </xdr:sp>
    <xdr:clientData/>
  </xdr:twoCellAnchor>
  <xdr:twoCellAnchor>
    <xdr:from>
      <xdr:col>0</xdr:col>
      <xdr:colOff>0</xdr:colOff>
      <xdr:row>11</xdr:row>
      <xdr:rowOff>26275</xdr:rowOff>
    </xdr:from>
    <xdr:to>
      <xdr:col>12</xdr:col>
      <xdr:colOff>248210</xdr:colOff>
      <xdr:row>14</xdr:row>
      <xdr:rowOff>72258</xdr:rowOff>
    </xdr:to>
    <xdr:sp macro="" textlink="">
      <xdr:nvSpPr>
        <xdr:cNvPr id="7" name="Rectángulo: esquinas redondeadas 6">
          <a:extLst>
            <a:ext uri="{FF2B5EF4-FFF2-40B4-BE49-F238E27FC236}">
              <a16:creationId xmlns:a16="http://schemas.microsoft.com/office/drawing/2014/main" id="{6DE62157-7CD5-472E-B896-458A0B9403EA}"/>
            </a:ext>
          </a:extLst>
        </xdr:cNvPr>
        <xdr:cNvSpPr/>
      </xdr:nvSpPr>
      <xdr:spPr>
        <a:xfrm>
          <a:off x="0" y="2121775"/>
          <a:ext cx="13944503" cy="617483"/>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Cuadro</a:t>
          </a:r>
          <a:r>
            <a:rPr lang="es-US" sz="1400" b="0" baseline="0">
              <a:solidFill>
                <a:schemeClr val="lt1"/>
              </a:solidFill>
              <a:effectLst/>
              <a:latin typeface="+mn-lt"/>
              <a:ea typeface="+mn-ea"/>
              <a:cs typeface="+mn-cs"/>
            </a:rPr>
            <a:t> 1. Coloque la inversión en activos fijos, la descripción, la cantidad, su valor unitario y la depreciación según la legislación  de su país </a:t>
          </a:r>
          <a:endParaRPr lang="es-US" sz="1400" b="0">
            <a:solidFill>
              <a:schemeClr val="lt1"/>
            </a:solidFill>
            <a:effectLst/>
            <a:latin typeface="+mn-lt"/>
            <a:ea typeface="+mn-ea"/>
            <a:cs typeface="+mn-cs"/>
          </a:endParaRPr>
        </a:p>
      </xdr:txBody>
    </xdr:sp>
    <xdr:clientData/>
  </xdr:twoCellAnchor>
  <xdr:twoCellAnchor>
    <xdr:from>
      <xdr:col>0</xdr:col>
      <xdr:colOff>0</xdr:colOff>
      <xdr:row>24</xdr:row>
      <xdr:rowOff>0</xdr:rowOff>
    </xdr:from>
    <xdr:to>
      <xdr:col>12</xdr:col>
      <xdr:colOff>248210</xdr:colOff>
      <xdr:row>26</xdr:row>
      <xdr:rowOff>0</xdr:rowOff>
    </xdr:to>
    <xdr:sp macro="" textlink="">
      <xdr:nvSpPr>
        <xdr:cNvPr id="8" name="Rectángulo: esquinas redondeadas 7">
          <a:extLst>
            <a:ext uri="{FF2B5EF4-FFF2-40B4-BE49-F238E27FC236}">
              <a16:creationId xmlns:a16="http://schemas.microsoft.com/office/drawing/2014/main" id="{1EB20A00-F9FD-40E3-A831-5556FF24FB77}"/>
            </a:ext>
          </a:extLst>
        </xdr:cNvPr>
        <xdr:cNvSpPr/>
      </xdr:nvSpPr>
      <xdr:spPr>
        <a:xfrm>
          <a:off x="0" y="5156638"/>
          <a:ext cx="13944503" cy="400707"/>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Cuadro</a:t>
          </a:r>
          <a:r>
            <a:rPr lang="es-US" sz="1400" b="0" baseline="0">
              <a:solidFill>
                <a:schemeClr val="lt1"/>
              </a:solidFill>
              <a:effectLst/>
              <a:latin typeface="+mn-lt"/>
              <a:ea typeface="+mn-ea"/>
              <a:cs typeface="+mn-cs"/>
            </a:rPr>
            <a:t> 2. Coloque la inversión en costos preopreativos</a:t>
          </a:r>
          <a:endParaRPr lang="es-US" sz="1400" b="0">
            <a:solidFill>
              <a:schemeClr val="lt1"/>
            </a:solidFill>
            <a:effectLst/>
            <a:latin typeface="+mn-lt"/>
            <a:ea typeface="+mn-ea"/>
            <a:cs typeface="+mn-cs"/>
          </a:endParaRPr>
        </a:p>
      </xdr:txBody>
    </xdr:sp>
    <xdr:clientData/>
  </xdr:twoCellAnchor>
  <xdr:twoCellAnchor>
    <xdr:from>
      <xdr:col>0</xdr:col>
      <xdr:colOff>0</xdr:colOff>
      <xdr:row>33</xdr:row>
      <xdr:rowOff>177361</xdr:rowOff>
    </xdr:from>
    <xdr:to>
      <xdr:col>12</xdr:col>
      <xdr:colOff>248210</xdr:colOff>
      <xdr:row>37</xdr:row>
      <xdr:rowOff>19706</xdr:rowOff>
    </xdr:to>
    <xdr:sp macro="" textlink="">
      <xdr:nvSpPr>
        <xdr:cNvPr id="9" name="Rectángulo: esquinas redondeadas 8">
          <a:extLst>
            <a:ext uri="{FF2B5EF4-FFF2-40B4-BE49-F238E27FC236}">
              <a16:creationId xmlns:a16="http://schemas.microsoft.com/office/drawing/2014/main" id="{DA1C3172-40DD-4655-88CC-57E9E357021B}"/>
            </a:ext>
          </a:extLst>
        </xdr:cNvPr>
        <xdr:cNvSpPr/>
      </xdr:nvSpPr>
      <xdr:spPr>
        <a:xfrm>
          <a:off x="0" y="8014137"/>
          <a:ext cx="14686796" cy="60434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Cuadro</a:t>
          </a:r>
          <a:r>
            <a:rPr lang="es-US" sz="1400" b="0" baseline="0">
              <a:solidFill>
                <a:schemeClr val="lt1"/>
              </a:solidFill>
              <a:effectLst/>
              <a:latin typeface="+mn-lt"/>
              <a:ea typeface="+mn-ea"/>
              <a:cs typeface="+mn-cs"/>
            </a:rPr>
            <a:t> 3. Coloque la inversión en costos operativos iniciales.</a:t>
          </a:r>
        </a:p>
        <a:p>
          <a:pPr marL="0" indent="0" algn="ctr"/>
          <a:r>
            <a:rPr lang="es-US" sz="1400" b="0" baseline="0">
              <a:solidFill>
                <a:schemeClr val="lt1"/>
              </a:solidFill>
              <a:effectLst/>
              <a:latin typeface="+mn-lt"/>
              <a:ea typeface="+mn-ea"/>
              <a:cs typeface="+mn-cs"/>
            </a:rPr>
            <a:t>Nota: Estos costos los puede tomar de la matriz de presupuesto elaborada anteriormente.</a:t>
          </a:r>
          <a:br>
            <a:rPr lang="es-US" sz="1400" b="0" baseline="0">
              <a:solidFill>
                <a:schemeClr val="lt1"/>
              </a:solidFill>
              <a:effectLst/>
              <a:latin typeface="+mn-lt"/>
              <a:ea typeface="+mn-ea"/>
              <a:cs typeface="+mn-cs"/>
            </a:rPr>
          </a:br>
          <a:br>
            <a:rPr lang="es-US" sz="1400" b="0" baseline="0">
              <a:solidFill>
                <a:schemeClr val="lt1"/>
              </a:solidFill>
              <a:effectLst/>
              <a:latin typeface="+mn-lt"/>
              <a:ea typeface="+mn-ea"/>
              <a:cs typeface="+mn-cs"/>
            </a:rPr>
          </a:br>
          <a:endParaRPr lang="es-US" sz="1400" b="0">
            <a:solidFill>
              <a:schemeClr val="lt1"/>
            </a:solidFill>
            <a:effectLst/>
            <a:latin typeface="+mn-lt"/>
            <a:ea typeface="+mn-ea"/>
            <a:cs typeface="+mn-cs"/>
          </a:endParaRPr>
        </a:p>
      </xdr:txBody>
    </xdr:sp>
    <xdr:clientData/>
  </xdr:twoCellAnchor>
  <xdr:twoCellAnchor>
    <xdr:from>
      <xdr:col>0</xdr:col>
      <xdr:colOff>0</xdr:colOff>
      <xdr:row>44</xdr:row>
      <xdr:rowOff>0</xdr:rowOff>
    </xdr:from>
    <xdr:to>
      <xdr:col>12</xdr:col>
      <xdr:colOff>248210</xdr:colOff>
      <xdr:row>47</xdr:row>
      <xdr:rowOff>32845</xdr:rowOff>
    </xdr:to>
    <xdr:sp macro="" textlink="">
      <xdr:nvSpPr>
        <xdr:cNvPr id="10" name="Rectángulo: esquinas redondeadas 9">
          <a:extLst>
            <a:ext uri="{FF2B5EF4-FFF2-40B4-BE49-F238E27FC236}">
              <a16:creationId xmlns:a16="http://schemas.microsoft.com/office/drawing/2014/main" id="{08E552C4-BDED-4E26-A998-DABB64460062}"/>
            </a:ext>
          </a:extLst>
        </xdr:cNvPr>
        <xdr:cNvSpPr/>
      </xdr:nvSpPr>
      <xdr:spPr>
        <a:xfrm>
          <a:off x="0" y="10135914"/>
          <a:ext cx="13944503" cy="60434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Cuadro</a:t>
          </a:r>
          <a:r>
            <a:rPr lang="es-US" sz="1400" b="0" baseline="0">
              <a:solidFill>
                <a:schemeClr val="lt1"/>
              </a:solidFill>
              <a:effectLst/>
              <a:latin typeface="+mn-lt"/>
              <a:ea typeface="+mn-ea"/>
              <a:cs typeface="+mn-cs"/>
            </a:rPr>
            <a:t> 4. Resumen de inversiones</a:t>
          </a:r>
          <a:endParaRPr lang="es-US" sz="1400" b="0">
            <a:solidFill>
              <a:schemeClr val="lt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8</xdr:col>
      <xdr:colOff>2594724</xdr:colOff>
      <xdr:row>3</xdr:row>
      <xdr:rowOff>25247</xdr:rowOff>
    </xdr:to>
    <xdr:pic>
      <xdr:nvPicPr>
        <xdr:cNvPr id="2" name="Imagen 1">
          <a:extLst>
            <a:ext uri="{FF2B5EF4-FFF2-40B4-BE49-F238E27FC236}">
              <a16:creationId xmlns:a16="http://schemas.microsoft.com/office/drawing/2014/main" id="{74DBCB2B-2229-4465-928A-1FC56B356A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16333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295263</xdr:colOff>
      <xdr:row>2</xdr:row>
      <xdr:rowOff>182581</xdr:rowOff>
    </xdr:to>
    <xdr:pic>
      <xdr:nvPicPr>
        <xdr:cNvPr id="3" name="Imagen 2">
          <a:extLst>
            <a:ext uri="{FF2B5EF4-FFF2-40B4-BE49-F238E27FC236}">
              <a16:creationId xmlns:a16="http://schemas.microsoft.com/office/drawing/2014/main" id="{BC753CA2-F843-4706-9D03-592B29B3CFD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1715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48BBDB62-FFCA-4631-A699-F41B96E47C00}"/>
            </a:ext>
          </a:extLst>
        </xdr:cNvPr>
        <xdr:cNvSpPr/>
      </xdr:nvSpPr>
      <xdr:spPr>
        <a:xfrm>
          <a:off x="0" y="762001"/>
          <a:ext cx="146881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guía</a:t>
          </a:r>
          <a:r>
            <a:rPr lang="es-US" sz="1600" b="0" baseline="0">
              <a:solidFill>
                <a:schemeClr val="lt1"/>
              </a:solidFill>
              <a:effectLst/>
              <a:latin typeface="+mn-lt"/>
              <a:ea typeface="+mn-ea"/>
              <a:cs typeface="+mn-cs"/>
            </a:rPr>
            <a:t> para analizar los Estados Financieros y las Razones financieras</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D5DF384A-F604-43E5-A096-024B6318970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11</xdr:row>
      <xdr:rowOff>85725</xdr:rowOff>
    </xdr:to>
    <xdr:sp macro="" textlink="">
      <xdr:nvSpPr>
        <xdr:cNvPr id="6" name="Rectángulo: esquinas redondeadas 5">
          <a:extLst>
            <a:ext uri="{FF2B5EF4-FFF2-40B4-BE49-F238E27FC236}">
              <a16:creationId xmlns:a16="http://schemas.microsoft.com/office/drawing/2014/main" id="{619D8AF2-7798-4511-9F5C-98349A63E10A}"/>
            </a:ext>
          </a:extLst>
        </xdr:cNvPr>
        <xdr:cNvSpPr/>
      </xdr:nvSpPr>
      <xdr:spPr>
        <a:xfrm>
          <a:off x="0" y="1333500"/>
          <a:ext cx="9458325" cy="8477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Intrucciones de uso: Para utilizar la herramienta se deben de solicitar la información financiera al contador de la empresa (Estado de Resutado Integral y Balance General) , para posteriormente llenar la información que se solicita en las razones financieras </a:t>
          </a:r>
          <a:endParaRPr lang="es-US" sz="1400" b="0">
            <a:solidFill>
              <a:schemeClr val="lt1"/>
            </a:solidFill>
            <a:effectLst/>
            <a:latin typeface="+mn-lt"/>
            <a:ea typeface="+mn-ea"/>
            <a:cs typeface="+mn-cs"/>
          </a:endParaRPr>
        </a:p>
      </xdr:txBody>
    </xdr:sp>
    <xdr:clientData/>
  </xdr:twoCellAnchor>
  <xdr:twoCellAnchor>
    <xdr:from>
      <xdr:col>0</xdr:col>
      <xdr:colOff>0</xdr:colOff>
      <xdr:row>13</xdr:row>
      <xdr:rowOff>1</xdr:rowOff>
    </xdr:from>
    <xdr:to>
      <xdr:col>12</xdr:col>
      <xdr:colOff>314325</xdr:colOff>
      <xdr:row>15</xdr:row>
      <xdr:rowOff>114301</xdr:rowOff>
    </xdr:to>
    <xdr:sp macro="" textlink="">
      <xdr:nvSpPr>
        <xdr:cNvPr id="7" name="Rectángulo: esquinas redondeadas 6">
          <a:extLst>
            <a:ext uri="{FF2B5EF4-FFF2-40B4-BE49-F238E27FC236}">
              <a16:creationId xmlns:a16="http://schemas.microsoft.com/office/drawing/2014/main" id="{AA3A2080-09F7-4D2A-9D44-6F07385DDE2A}"/>
            </a:ext>
          </a:extLst>
        </xdr:cNvPr>
        <xdr:cNvSpPr/>
      </xdr:nvSpPr>
      <xdr:spPr>
        <a:xfrm>
          <a:off x="0" y="2476501"/>
          <a:ext cx="12992100" cy="495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Paso</a:t>
          </a:r>
          <a:r>
            <a:rPr lang="es-US" sz="1400" b="0" baseline="0">
              <a:solidFill>
                <a:schemeClr val="lt1"/>
              </a:solidFill>
              <a:effectLst/>
              <a:latin typeface="+mn-lt"/>
              <a:ea typeface="+mn-ea"/>
              <a:cs typeface="+mn-cs"/>
            </a:rPr>
            <a:t> 1. Coloque la información financiera en la siguiente estructura de Estado de Resultado Integral y Balance General</a:t>
          </a:r>
          <a:endParaRPr lang="es-US" sz="1400" b="0">
            <a:solidFill>
              <a:schemeClr val="lt1"/>
            </a:solidFill>
            <a:effectLst/>
            <a:latin typeface="+mn-lt"/>
            <a:ea typeface="+mn-ea"/>
            <a:cs typeface="+mn-cs"/>
          </a:endParaRPr>
        </a:p>
      </xdr:txBody>
    </xdr:sp>
    <xdr:clientData/>
  </xdr:twoCellAnchor>
  <xdr:twoCellAnchor>
    <xdr:from>
      <xdr:col>0</xdr:col>
      <xdr:colOff>0</xdr:colOff>
      <xdr:row>56</xdr:row>
      <xdr:rowOff>0</xdr:rowOff>
    </xdr:from>
    <xdr:to>
      <xdr:col>12</xdr:col>
      <xdr:colOff>314325</xdr:colOff>
      <xdr:row>58</xdr:row>
      <xdr:rowOff>38100</xdr:rowOff>
    </xdr:to>
    <xdr:sp macro="" textlink="">
      <xdr:nvSpPr>
        <xdr:cNvPr id="8" name="Rectángulo: esquinas redondeadas 7">
          <a:extLst>
            <a:ext uri="{FF2B5EF4-FFF2-40B4-BE49-F238E27FC236}">
              <a16:creationId xmlns:a16="http://schemas.microsoft.com/office/drawing/2014/main" id="{435941E7-2E96-4CE8-9D16-125FBFC8E1A7}"/>
            </a:ext>
          </a:extLst>
        </xdr:cNvPr>
        <xdr:cNvSpPr/>
      </xdr:nvSpPr>
      <xdr:spPr>
        <a:xfrm>
          <a:off x="0" y="11134725"/>
          <a:ext cx="14173200" cy="419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Paso</a:t>
          </a:r>
          <a:r>
            <a:rPr lang="es-US" sz="1400" b="0" baseline="0">
              <a:solidFill>
                <a:schemeClr val="lt1"/>
              </a:solidFill>
              <a:effectLst/>
              <a:latin typeface="+mn-lt"/>
              <a:ea typeface="+mn-ea"/>
              <a:cs typeface="+mn-cs"/>
            </a:rPr>
            <a:t> 2.  En la siguiente etapa se muestra el cálculo automático según los datos colocados en la matriz anterior</a:t>
          </a:r>
          <a:endParaRPr lang="es-US" sz="1400" b="0">
            <a:solidFill>
              <a:schemeClr val="lt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8</xdr:col>
      <xdr:colOff>2594724</xdr:colOff>
      <xdr:row>3</xdr:row>
      <xdr:rowOff>25247</xdr:rowOff>
    </xdr:to>
    <xdr:pic>
      <xdr:nvPicPr>
        <xdr:cNvPr id="2" name="Imagen 1">
          <a:extLst>
            <a:ext uri="{FF2B5EF4-FFF2-40B4-BE49-F238E27FC236}">
              <a16:creationId xmlns:a16="http://schemas.microsoft.com/office/drawing/2014/main" id="{F2F4A01B-9731-4388-92B0-A9F1C9C3DD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9528340"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295263</xdr:colOff>
      <xdr:row>2</xdr:row>
      <xdr:rowOff>182581</xdr:rowOff>
    </xdr:to>
    <xdr:pic>
      <xdr:nvPicPr>
        <xdr:cNvPr id="3" name="Imagen 2">
          <a:extLst>
            <a:ext uri="{FF2B5EF4-FFF2-40B4-BE49-F238E27FC236}">
              <a16:creationId xmlns:a16="http://schemas.microsoft.com/office/drawing/2014/main" id="{44F4B2CA-9EE3-441E-816C-7F2BD4AFBC2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333469"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A057F642-1907-4902-8EE6-177785AA273F}"/>
            </a:ext>
          </a:extLst>
        </xdr:cNvPr>
        <xdr:cNvSpPr/>
      </xdr:nvSpPr>
      <xdr:spPr>
        <a:xfrm>
          <a:off x="0" y="762001"/>
          <a:ext cx="144880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Matriz guía</a:t>
          </a:r>
          <a:r>
            <a:rPr lang="es-US" sz="1600" b="0" baseline="0">
              <a:solidFill>
                <a:schemeClr val="lt1"/>
              </a:solidFill>
              <a:effectLst/>
              <a:latin typeface="+mn-lt"/>
              <a:ea typeface="+mn-ea"/>
              <a:cs typeface="+mn-cs"/>
            </a:rPr>
            <a:t> para analizar los Estados Financieros y las Razones financieras</a:t>
          </a:r>
          <a:endParaRPr lang="es-US" sz="1600" b="0">
            <a:solidFill>
              <a:schemeClr val="lt1"/>
            </a:solidFill>
            <a:effectLst/>
            <a:latin typeface="+mn-lt"/>
            <a:ea typeface="+mn-ea"/>
            <a:cs typeface="+mn-cs"/>
          </a:endParaRP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8D2F949D-B866-4841-8471-A97283C8270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11</xdr:row>
      <xdr:rowOff>85725</xdr:rowOff>
    </xdr:to>
    <xdr:sp macro="" textlink="">
      <xdr:nvSpPr>
        <xdr:cNvPr id="6" name="Rectángulo: esquinas redondeadas 5">
          <a:extLst>
            <a:ext uri="{FF2B5EF4-FFF2-40B4-BE49-F238E27FC236}">
              <a16:creationId xmlns:a16="http://schemas.microsoft.com/office/drawing/2014/main" id="{50DE1179-FCC8-4650-8330-6C14875D0A9F}"/>
            </a:ext>
          </a:extLst>
        </xdr:cNvPr>
        <xdr:cNvSpPr/>
      </xdr:nvSpPr>
      <xdr:spPr>
        <a:xfrm>
          <a:off x="0" y="1333500"/>
          <a:ext cx="14554200" cy="8477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Intrucciones de uso: Para utilizar la herramienta se deben de solicitar la información financiera al contador de la empresa (Estado de Resutado Integral y Balance General) , para posteriormente llenar la información que se solicita en las razones financieras </a:t>
          </a:r>
          <a:endParaRPr lang="es-US" sz="1400" b="0">
            <a:solidFill>
              <a:schemeClr val="lt1"/>
            </a:solidFill>
            <a:effectLst/>
            <a:latin typeface="+mn-lt"/>
            <a:ea typeface="+mn-ea"/>
            <a:cs typeface="+mn-cs"/>
          </a:endParaRPr>
        </a:p>
      </xdr:txBody>
    </xdr:sp>
    <xdr:clientData/>
  </xdr:twoCellAnchor>
  <xdr:twoCellAnchor>
    <xdr:from>
      <xdr:col>0</xdr:col>
      <xdr:colOff>0</xdr:colOff>
      <xdr:row>13</xdr:row>
      <xdr:rowOff>1</xdr:rowOff>
    </xdr:from>
    <xdr:to>
      <xdr:col>12</xdr:col>
      <xdr:colOff>314325</xdr:colOff>
      <xdr:row>15</xdr:row>
      <xdr:rowOff>114301</xdr:rowOff>
    </xdr:to>
    <xdr:sp macro="" textlink="">
      <xdr:nvSpPr>
        <xdr:cNvPr id="7" name="Rectángulo: esquinas redondeadas 6">
          <a:extLst>
            <a:ext uri="{FF2B5EF4-FFF2-40B4-BE49-F238E27FC236}">
              <a16:creationId xmlns:a16="http://schemas.microsoft.com/office/drawing/2014/main" id="{0C7AFB02-1748-48A1-B20C-5419B2EEBB06}"/>
            </a:ext>
          </a:extLst>
        </xdr:cNvPr>
        <xdr:cNvSpPr/>
      </xdr:nvSpPr>
      <xdr:spPr>
        <a:xfrm>
          <a:off x="0" y="2476501"/>
          <a:ext cx="14554200" cy="495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Paso</a:t>
          </a:r>
          <a:r>
            <a:rPr lang="es-US" sz="1400" b="0" baseline="0">
              <a:solidFill>
                <a:schemeClr val="lt1"/>
              </a:solidFill>
              <a:effectLst/>
              <a:latin typeface="+mn-lt"/>
              <a:ea typeface="+mn-ea"/>
              <a:cs typeface="+mn-cs"/>
            </a:rPr>
            <a:t> 1. Coloque la información financiera en la siguiente estructura de Estado de Resultado Integral y Balance General</a:t>
          </a:r>
          <a:endParaRPr lang="es-US" sz="1400" b="0">
            <a:solidFill>
              <a:schemeClr val="lt1"/>
            </a:solidFill>
            <a:effectLst/>
            <a:latin typeface="+mn-lt"/>
            <a:ea typeface="+mn-ea"/>
            <a:cs typeface="+mn-cs"/>
          </a:endParaRPr>
        </a:p>
      </xdr:txBody>
    </xdr:sp>
    <xdr:clientData/>
  </xdr:twoCellAnchor>
  <xdr:twoCellAnchor>
    <xdr:from>
      <xdr:col>0</xdr:col>
      <xdr:colOff>0</xdr:colOff>
      <xdr:row>56</xdr:row>
      <xdr:rowOff>0</xdr:rowOff>
    </xdr:from>
    <xdr:to>
      <xdr:col>12</xdr:col>
      <xdr:colOff>314325</xdr:colOff>
      <xdr:row>58</xdr:row>
      <xdr:rowOff>38100</xdr:rowOff>
    </xdr:to>
    <xdr:sp macro="" textlink="">
      <xdr:nvSpPr>
        <xdr:cNvPr id="8" name="Rectángulo: esquinas redondeadas 7">
          <a:extLst>
            <a:ext uri="{FF2B5EF4-FFF2-40B4-BE49-F238E27FC236}">
              <a16:creationId xmlns:a16="http://schemas.microsoft.com/office/drawing/2014/main" id="{F7671D8F-20E8-4E33-8E93-C28848988364}"/>
            </a:ext>
          </a:extLst>
        </xdr:cNvPr>
        <xdr:cNvSpPr/>
      </xdr:nvSpPr>
      <xdr:spPr>
        <a:xfrm>
          <a:off x="0" y="11134725"/>
          <a:ext cx="14554200" cy="419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Paso</a:t>
          </a:r>
          <a:r>
            <a:rPr lang="es-US" sz="1400" b="0" baseline="0">
              <a:solidFill>
                <a:schemeClr val="lt1"/>
              </a:solidFill>
              <a:effectLst/>
              <a:latin typeface="+mn-lt"/>
              <a:ea typeface="+mn-ea"/>
              <a:cs typeface="+mn-cs"/>
            </a:rPr>
            <a:t> 2.  En la siguiente etapa se muestra el cálculo automático según los datos colocados en la matriz anterior</a:t>
          </a:r>
          <a:endParaRPr lang="es-US" sz="1400" b="0">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182F1-A5A3-49D6-B516-5BEB7B5C39A9}">
  <dimension ref="C7:C8"/>
  <sheetViews>
    <sheetView showGridLines="0" workbookViewId="0">
      <selection activeCell="P38" sqref="P38"/>
    </sheetView>
  </sheetViews>
  <sheetFormatPr baseColWidth="10" defaultRowHeight="15" x14ac:dyDescent="0.25"/>
  <sheetData>
    <row r="7" spans="3:3" x14ac:dyDescent="0.25">
      <c r="C7" s="136"/>
    </row>
    <row r="8" spans="3:3" x14ac:dyDescent="0.25">
      <c r="C8" s="1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3055-D069-4DB7-AE45-0A0968F8E952}">
  <dimension ref="B16:G270"/>
  <sheetViews>
    <sheetView showGridLines="0" workbookViewId="0">
      <selection activeCell="A85" sqref="A85"/>
    </sheetView>
  </sheetViews>
  <sheetFormatPr baseColWidth="10" defaultRowHeight="15" x14ac:dyDescent="0.25"/>
  <cols>
    <col min="2" max="2" width="27.42578125" bestFit="1" customWidth="1"/>
    <col min="3" max="3" width="19" bestFit="1" customWidth="1"/>
    <col min="4" max="4" width="15.7109375" bestFit="1" customWidth="1"/>
    <col min="5" max="5" width="16.28515625" bestFit="1" customWidth="1"/>
    <col min="6" max="6" width="12.42578125" bestFit="1" customWidth="1"/>
    <col min="7" max="7" width="10.140625" style="106" bestFit="1" customWidth="1"/>
  </cols>
  <sheetData>
    <row r="16" spans="2:7" x14ac:dyDescent="0.25">
      <c r="B16" s="33" t="s">
        <v>0</v>
      </c>
      <c r="C16" s="33" t="s">
        <v>1</v>
      </c>
      <c r="D16" s="45"/>
      <c r="E16" s="45"/>
      <c r="F16" s="45"/>
      <c r="G16" s="45"/>
    </row>
    <row r="17" spans="2:7" x14ac:dyDescent="0.25">
      <c r="B17" s="34" t="s">
        <v>2</v>
      </c>
      <c r="C17" s="38"/>
      <c r="D17" s="45"/>
      <c r="E17" s="45"/>
      <c r="F17" s="45"/>
      <c r="G17" s="45"/>
    </row>
    <row r="18" spans="2:7" x14ac:dyDescent="0.25">
      <c r="B18" s="34" t="s">
        <v>3</v>
      </c>
      <c r="C18" s="39"/>
      <c r="D18" s="45"/>
      <c r="E18" s="45"/>
      <c r="F18" s="45"/>
      <c r="G18" s="45"/>
    </row>
    <row r="19" spans="2:7" x14ac:dyDescent="0.25">
      <c r="B19" s="34" t="s">
        <v>4</v>
      </c>
      <c r="C19" s="40"/>
      <c r="D19" s="45"/>
      <c r="E19" s="45"/>
      <c r="F19" s="45"/>
      <c r="G19" s="45"/>
    </row>
    <row r="20" spans="2:7" x14ac:dyDescent="0.25">
      <c r="B20" s="34" t="s">
        <v>5</v>
      </c>
      <c r="C20" s="41"/>
      <c r="D20" s="45"/>
      <c r="E20" s="45"/>
      <c r="F20" s="45"/>
      <c r="G20" s="45"/>
    </row>
    <row r="21" spans="2:7" x14ac:dyDescent="0.25">
      <c r="B21" s="34" t="s">
        <v>6</v>
      </c>
      <c r="C21" s="42"/>
      <c r="D21" s="45"/>
      <c r="E21" s="45"/>
      <c r="F21" s="45"/>
      <c r="G21" s="45"/>
    </row>
    <row r="22" spans="2:7" x14ac:dyDescent="0.25">
      <c r="B22" s="45"/>
      <c r="C22" s="45"/>
      <c r="D22" s="45"/>
      <c r="E22" s="45"/>
      <c r="F22" s="45"/>
      <c r="G22" s="45"/>
    </row>
    <row r="23" spans="2:7" ht="15.75" thickBot="1" x14ac:dyDescent="0.3">
      <c r="B23" s="45"/>
      <c r="C23" s="45"/>
      <c r="D23" s="45"/>
      <c r="E23" s="45"/>
      <c r="F23" s="45"/>
      <c r="G23" s="45"/>
    </row>
    <row r="24" spans="2:7" ht="15.75" thickBot="1" x14ac:dyDescent="0.3">
      <c r="B24" s="54" t="s">
        <v>7</v>
      </c>
      <c r="C24" s="55" t="s">
        <v>29</v>
      </c>
      <c r="D24" s="55" t="s">
        <v>8</v>
      </c>
      <c r="E24" s="55" t="s">
        <v>9</v>
      </c>
      <c r="F24" s="55" t="s">
        <v>10</v>
      </c>
      <c r="G24" s="107" t="s">
        <v>11</v>
      </c>
    </row>
    <row r="25" spans="2:7" ht="15.75" thickTop="1" x14ac:dyDescent="0.25">
      <c r="B25" s="46" t="s">
        <v>12</v>
      </c>
      <c r="C25" s="96"/>
      <c r="D25" s="96"/>
      <c r="E25" s="97"/>
      <c r="F25" s="98"/>
      <c r="G25" s="108">
        <f>E25*F25</f>
        <v>0</v>
      </c>
    </row>
    <row r="26" spans="2:7" x14ac:dyDescent="0.25">
      <c r="B26" s="50"/>
      <c r="C26" s="45"/>
      <c r="D26" s="45"/>
      <c r="E26" s="47"/>
      <c r="F26" s="48"/>
      <c r="G26" s="49"/>
    </row>
    <row r="27" spans="2:7" x14ac:dyDescent="0.25">
      <c r="B27" s="74" t="s">
        <v>13</v>
      </c>
      <c r="C27" s="75"/>
      <c r="D27" s="75"/>
      <c r="E27" s="76"/>
      <c r="F27" s="77"/>
      <c r="G27" s="78">
        <f>G25+G26</f>
        <v>0</v>
      </c>
    </row>
    <row r="28" spans="2:7" x14ac:dyDescent="0.25">
      <c r="B28" s="46" t="s">
        <v>14</v>
      </c>
      <c r="C28" s="45"/>
      <c r="D28" s="45"/>
      <c r="E28" s="47"/>
      <c r="F28" s="48"/>
      <c r="G28" s="51"/>
    </row>
    <row r="29" spans="2:7" x14ac:dyDescent="0.25">
      <c r="B29" s="46" t="s">
        <v>15</v>
      </c>
      <c r="C29" s="45"/>
      <c r="D29" s="45"/>
      <c r="E29" s="47"/>
      <c r="F29" s="48"/>
      <c r="G29" s="51"/>
    </row>
    <row r="30" spans="2:7" ht="24.75" x14ac:dyDescent="0.25">
      <c r="B30" s="99" t="s">
        <v>34</v>
      </c>
      <c r="C30" s="96"/>
      <c r="D30" s="96"/>
      <c r="E30" s="97"/>
      <c r="F30" s="98"/>
      <c r="G30" s="108">
        <f>E30*F30</f>
        <v>0</v>
      </c>
    </row>
    <row r="31" spans="2:7" x14ac:dyDescent="0.25">
      <c r="B31" s="99"/>
      <c r="C31" s="96"/>
      <c r="D31" s="96"/>
      <c r="E31" s="97"/>
      <c r="F31" s="98"/>
      <c r="G31" s="108">
        <f t="shared" ref="G31:G64" si="0">E31*F31</f>
        <v>0</v>
      </c>
    </row>
    <row r="32" spans="2:7" x14ac:dyDescent="0.25">
      <c r="B32" s="99"/>
      <c r="C32" s="96"/>
      <c r="D32" s="96"/>
      <c r="E32" s="97"/>
      <c r="F32" s="98"/>
      <c r="G32" s="108">
        <f t="shared" si="0"/>
        <v>0</v>
      </c>
    </row>
    <row r="33" spans="2:7" x14ac:dyDescent="0.25">
      <c r="B33" s="99"/>
      <c r="C33" s="96"/>
      <c r="D33" s="96"/>
      <c r="E33" s="97"/>
      <c r="F33" s="98"/>
      <c r="G33" s="108">
        <f t="shared" si="0"/>
        <v>0</v>
      </c>
    </row>
    <row r="34" spans="2:7" x14ac:dyDescent="0.25">
      <c r="B34" s="99" t="s">
        <v>43</v>
      </c>
      <c r="C34" s="96"/>
      <c r="D34" s="96"/>
      <c r="E34" s="97"/>
      <c r="F34" s="98"/>
      <c r="G34" s="108">
        <f t="shared" si="0"/>
        <v>0</v>
      </c>
    </row>
    <row r="35" spans="2:7" x14ac:dyDescent="0.25">
      <c r="B35" s="99"/>
      <c r="C35" s="96"/>
      <c r="D35" s="96"/>
      <c r="E35" s="97"/>
      <c r="F35" s="98"/>
      <c r="G35" s="108">
        <f t="shared" si="0"/>
        <v>0</v>
      </c>
    </row>
    <row r="36" spans="2:7" x14ac:dyDescent="0.25">
      <c r="B36" s="99"/>
      <c r="C36" s="96"/>
      <c r="D36" s="96"/>
      <c r="E36" s="97"/>
      <c r="F36" s="98"/>
      <c r="G36" s="108">
        <f t="shared" si="0"/>
        <v>0</v>
      </c>
    </row>
    <row r="37" spans="2:7" ht="24.75" x14ac:dyDescent="0.25">
      <c r="B37" s="99" t="s">
        <v>49</v>
      </c>
      <c r="C37" s="96"/>
      <c r="D37" s="96"/>
      <c r="E37" s="97"/>
      <c r="F37" s="98"/>
      <c r="G37" s="108">
        <f t="shared" si="0"/>
        <v>0</v>
      </c>
    </row>
    <row r="38" spans="2:7" x14ac:dyDescent="0.25">
      <c r="B38" s="100"/>
      <c r="C38" s="96"/>
      <c r="D38" s="96"/>
      <c r="E38" s="97"/>
      <c r="F38" s="98"/>
      <c r="G38" s="108">
        <f t="shared" si="0"/>
        <v>0</v>
      </c>
    </row>
    <row r="39" spans="2:7" x14ac:dyDescent="0.25">
      <c r="B39" s="99" t="s">
        <v>53</v>
      </c>
      <c r="C39" s="96"/>
      <c r="D39" s="96"/>
      <c r="E39" s="97"/>
      <c r="F39" s="98"/>
      <c r="G39" s="108">
        <f t="shared" si="0"/>
        <v>0</v>
      </c>
    </row>
    <row r="40" spans="2:7" x14ac:dyDescent="0.25">
      <c r="B40" s="99" t="s">
        <v>56</v>
      </c>
      <c r="C40" s="96"/>
      <c r="D40" s="96"/>
      <c r="E40" s="97"/>
      <c r="F40" s="98"/>
      <c r="G40" s="108">
        <f t="shared" si="0"/>
        <v>0</v>
      </c>
    </row>
    <row r="41" spans="2:7" x14ac:dyDescent="0.25">
      <c r="B41" s="99" t="s">
        <v>58</v>
      </c>
      <c r="C41" s="96"/>
      <c r="D41" s="96"/>
      <c r="E41" s="97"/>
      <c r="F41" s="98"/>
      <c r="G41" s="108">
        <f t="shared" si="0"/>
        <v>0</v>
      </c>
    </row>
    <row r="42" spans="2:7" x14ac:dyDescent="0.25">
      <c r="B42" s="99"/>
      <c r="C42" s="96"/>
      <c r="D42" s="96"/>
      <c r="E42" s="97"/>
      <c r="F42" s="98"/>
      <c r="G42" s="108">
        <f t="shared" si="0"/>
        <v>0</v>
      </c>
    </row>
    <row r="43" spans="2:7" x14ac:dyDescent="0.25">
      <c r="B43" s="99" t="s">
        <v>60</v>
      </c>
      <c r="C43" s="96"/>
      <c r="D43" s="96"/>
      <c r="E43" s="97"/>
      <c r="F43" s="98"/>
      <c r="G43" s="108">
        <f t="shared" si="0"/>
        <v>0</v>
      </c>
    </row>
    <row r="44" spans="2:7" x14ac:dyDescent="0.25">
      <c r="B44" s="99"/>
      <c r="C44" s="96"/>
      <c r="D44" s="96"/>
      <c r="E44" s="97"/>
      <c r="F44" s="98"/>
      <c r="G44" s="108">
        <f t="shared" si="0"/>
        <v>0</v>
      </c>
    </row>
    <row r="45" spans="2:7" x14ac:dyDescent="0.25">
      <c r="B45" s="101"/>
      <c r="C45" s="102"/>
      <c r="D45" s="102"/>
      <c r="E45" s="103"/>
      <c r="F45" s="104"/>
      <c r="G45" s="49"/>
    </row>
    <row r="46" spans="2:7" x14ac:dyDescent="0.25">
      <c r="B46" s="79" t="s">
        <v>16</v>
      </c>
      <c r="C46" s="75"/>
      <c r="D46" s="75"/>
      <c r="E46" s="76"/>
      <c r="F46" s="77"/>
      <c r="G46" s="78">
        <f>SUM(G30:G44)</f>
        <v>0</v>
      </c>
    </row>
    <row r="47" spans="2:7" x14ac:dyDescent="0.25">
      <c r="B47" s="53" t="s">
        <v>17</v>
      </c>
      <c r="C47" s="45"/>
      <c r="D47" s="45"/>
      <c r="E47" s="47"/>
      <c r="F47" s="48"/>
      <c r="G47" s="49"/>
    </row>
    <row r="48" spans="2:7" ht="24.75" x14ac:dyDescent="0.25">
      <c r="B48" s="99" t="s">
        <v>34</v>
      </c>
      <c r="C48" s="96"/>
      <c r="D48" s="96"/>
      <c r="E48" s="97"/>
      <c r="F48" s="98"/>
      <c r="G48" s="108">
        <f t="shared" si="0"/>
        <v>0</v>
      </c>
    </row>
    <row r="49" spans="2:7" ht="24.75" x14ac:dyDescent="0.25">
      <c r="B49" s="99" t="s">
        <v>65</v>
      </c>
      <c r="C49" s="96"/>
      <c r="D49" s="96"/>
      <c r="E49" s="97"/>
      <c r="F49" s="98"/>
      <c r="G49" s="108">
        <f t="shared" si="0"/>
        <v>0</v>
      </c>
    </row>
    <row r="50" spans="2:7" ht="24.75" x14ac:dyDescent="0.25">
      <c r="B50" s="99" t="s">
        <v>66</v>
      </c>
      <c r="C50" s="96"/>
      <c r="D50" s="96"/>
      <c r="E50" s="97"/>
      <c r="F50" s="98"/>
      <c r="G50" s="108">
        <f t="shared" si="0"/>
        <v>0</v>
      </c>
    </row>
    <row r="51" spans="2:7" x14ac:dyDescent="0.25">
      <c r="B51" s="99" t="s">
        <v>67</v>
      </c>
      <c r="C51" s="96"/>
      <c r="D51" s="105"/>
      <c r="E51" s="97"/>
      <c r="F51" s="98"/>
      <c r="G51" s="108">
        <f t="shared" si="0"/>
        <v>0</v>
      </c>
    </row>
    <row r="52" spans="2:7" x14ac:dyDescent="0.25">
      <c r="B52" s="99" t="s">
        <v>69</v>
      </c>
      <c r="C52" s="96"/>
      <c r="D52" s="96"/>
      <c r="E52" s="97"/>
      <c r="F52" s="98"/>
      <c r="G52" s="108">
        <f t="shared" si="0"/>
        <v>0</v>
      </c>
    </row>
    <row r="53" spans="2:7" x14ac:dyDescent="0.25">
      <c r="B53" s="99" t="s">
        <v>70</v>
      </c>
      <c r="C53" s="96"/>
      <c r="D53" s="96"/>
      <c r="E53" s="97"/>
      <c r="F53" s="98"/>
      <c r="G53" s="108">
        <f t="shared" si="0"/>
        <v>0</v>
      </c>
    </row>
    <row r="54" spans="2:7" x14ac:dyDescent="0.25">
      <c r="B54" s="99" t="s">
        <v>58</v>
      </c>
      <c r="C54" s="96"/>
      <c r="D54" s="96"/>
      <c r="E54" s="97"/>
      <c r="F54" s="98"/>
      <c r="G54" s="108">
        <f t="shared" si="0"/>
        <v>0</v>
      </c>
    </row>
    <row r="55" spans="2:7" ht="24.75" x14ac:dyDescent="0.25">
      <c r="B55" s="99" t="s">
        <v>71</v>
      </c>
      <c r="C55" s="96"/>
      <c r="D55" s="96"/>
      <c r="E55" s="97"/>
      <c r="F55" s="98"/>
      <c r="G55" s="108">
        <f t="shared" si="0"/>
        <v>0</v>
      </c>
    </row>
    <row r="56" spans="2:7" x14ac:dyDescent="0.25">
      <c r="B56" s="99" t="s">
        <v>72</v>
      </c>
      <c r="C56" s="96"/>
      <c r="D56" s="96"/>
      <c r="E56" s="97"/>
      <c r="F56" s="98"/>
      <c r="G56" s="108">
        <f t="shared" si="0"/>
        <v>0</v>
      </c>
    </row>
    <row r="57" spans="2:7" x14ac:dyDescent="0.25">
      <c r="B57" s="50"/>
      <c r="C57" s="45"/>
      <c r="D57" s="45"/>
      <c r="E57" s="47"/>
      <c r="F57" s="48"/>
      <c r="G57" s="49"/>
    </row>
    <row r="58" spans="2:7" x14ac:dyDescent="0.25">
      <c r="B58" s="79" t="s">
        <v>18</v>
      </c>
      <c r="C58" s="75"/>
      <c r="D58" s="75"/>
      <c r="E58" s="76"/>
      <c r="F58" s="77"/>
      <c r="G58" s="78">
        <f>SUM(G48:G56)</f>
        <v>0</v>
      </c>
    </row>
    <row r="59" spans="2:7" x14ac:dyDescent="0.25">
      <c r="B59" s="52"/>
      <c r="C59" s="45"/>
      <c r="D59" s="45"/>
      <c r="E59" s="47"/>
      <c r="F59" s="48"/>
      <c r="G59" s="49"/>
    </row>
    <row r="60" spans="2:7" x14ac:dyDescent="0.25">
      <c r="B60" s="74" t="s">
        <v>19</v>
      </c>
      <c r="C60" s="75"/>
      <c r="D60" s="75"/>
      <c r="E60" s="76"/>
      <c r="F60" s="77"/>
      <c r="G60" s="78">
        <f>G58+G46</f>
        <v>0</v>
      </c>
    </row>
    <row r="61" spans="2:7" x14ac:dyDescent="0.25">
      <c r="B61" s="50"/>
      <c r="C61" s="45"/>
      <c r="D61" s="45"/>
      <c r="E61" s="47"/>
      <c r="F61" s="48"/>
      <c r="G61" s="49"/>
    </row>
    <row r="62" spans="2:7" x14ac:dyDescent="0.25">
      <c r="B62" s="53" t="s">
        <v>20</v>
      </c>
      <c r="C62" s="45"/>
      <c r="D62" s="45"/>
      <c r="E62" s="47"/>
      <c r="F62" s="48"/>
      <c r="G62" s="49"/>
    </row>
    <row r="63" spans="2:7" x14ac:dyDescent="0.25">
      <c r="B63" s="50"/>
      <c r="C63" s="45"/>
      <c r="D63" s="45"/>
      <c r="E63" s="47"/>
      <c r="F63" s="48"/>
      <c r="G63" s="49"/>
    </row>
    <row r="64" spans="2:7" x14ac:dyDescent="0.25">
      <c r="B64" s="100" t="s">
        <v>21</v>
      </c>
      <c r="C64" s="96"/>
      <c r="D64" s="96"/>
      <c r="E64" s="97"/>
      <c r="F64" s="98"/>
      <c r="G64" s="108">
        <f t="shared" si="0"/>
        <v>0</v>
      </c>
    </row>
    <row r="65" spans="2:7" x14ac:dyDescent="0.25">
      <c r="B65" s="50"/>
      <c r="C65" s="45"/>
      <c r="D65" s="45"/>
      <c r="E65" s="47"/>
      <c r="F65" s="48"/>
      <c r="G65" s="49"/>
    </row>
    <row r="66" spans="2:7" x14ac:dyDescent="0.25">
      <c r="B66" s="74" t="s">
        <v>24</v>
      </c>
      <c r="C66" s="75"/>
      <c r="D66" s="75"/>
      <c r="E66" s="76"/>
      <c r="F66" s="77"/>
      <c r="G66" s="78">
        <f>G64</f>
        <v>0</v>
      </c>
    </row>
    <row r="67" spans="2:7" x14ac:dyDescent="0.25">
      <c r="B67" s="50"/>
      <c r="C67" s="45"/>
      <c r="D67" s="45"/>
      <c r="E67" s="47"/>
      <c r="F67" s="48"/>
      <c r="G67" s="49"/>
    </row>
    <row r="68" spans="2:7" x14ac:dyDescent="0.25">
      <c r="B68" s="74" t="s">
        <v>25</v>
      </c>
      <c r="C68" s="75"/>
      <c r="D68" s="75"/>
      <c r="E68" s="76"/>
      <c r="F68" s="77"/>
      <c r="G68" s="78">
        <f>G60+G66</f>
        <v>0</v>
      </c>
    </row>
    <row r="69" spans="2:7" x14ac:dyDescent="0.25">
      <c r="B69" s="50"/>
      <c r="C69" s="45"/>
      <c r="D69" s="45"/>
      <c r="E69" s="47"/>
      <c r="F69" s="48"/>
      <c r="G69" s="49"/>
    </row>
    <row r="70" spans="2:7" x14ac:dyDescent="0.25">
      <c r="B70" s="95" t="s">
        <v>26</v>
      </c>
      <c r="C70" s="80"/>
      <c r="D70" s="80"/>
      <c r="E70" s="81"/>
      <c r="F70" s="82"/>
      <c r="G70" s="83"/>
    </row>
    <row r="71" spans="2:7" x14ac:dyDescent="0.25">
      <c r="B71" s="84"/>
      <c r="C71" s="85"/>
      <c r="D71" s="85"/>
      <c r="E71" s="86"/>
      <c r="F71" s="87"/>
      <c r="G71" s="88"/>
    </row>
    <row r="72" spans="2:7" x14ac:dyDescent="0.25">
      <c r="B72" s="84"/>
      <c r="C72" s="85"/>
      <c r="D72" s="85"/>
      <c r="E72" s="89" t="s">
        <v>27</v>
      </c>
      <c r="F72" s="87"/>
      <c r="G72" s="88">
        <f>G27-G60</f>
        <v>0</v>
      </c>
    </row>
    <row r="73" spans="2:7" ht="15.75" thickBot="1" x14ac:dyDescent="0.3">
      <c r="B73" s="90"/>
      <c r="C73" s="91"/>
      <c r="D73" s="91"/>
      <c r="E73" s="92" t="s">
        <v>28</v>
      </c>
      <c r="F73" s="93"/>
      <c r="G73" s="94">
        <f>G27-G68</f>
        <v>0</v>
      </c>
    </row>
    <row r="74" spans="2:7" x14ac:dyDescent="0.25">
      <c r="E74" s="11"/>
      <c r="F74" s="12"/>
      <c r="G74" s="109"/>
    </row>
    <row r="75" spans="2:7" x14ac:dyDescent="0.25">
      <c r="B75" s="14"/>
      <c r="E75" s="13"/>
      <c r="F75" s="13"/>
      <c r="G75" s="109"/>
    </row>
    <row r="76" spans="2:7" ht="21" x14ac:dyDescent="0.35">
      <c r="B76" s="20" t="s">
        <v>118</v>
      </c>
      <c r="C76" s="20"/>
      <c r="E76" s="13"/>
      <c r="F76" s="13"/>
      <c r="G76" s="109"/>
    </row>
    <row r="77" spans="2:7" x14ac:dyDescent="0.25">
      <c r="E77" s="11"/>
      <c r="F77" s="12"/>
      <c r="G77" s="109"/>
    </row>
    <row r="78" spans="2:7" x14ac:dyDescent="0.25">
      <c r="B78" t="s">
        <v>13</v>
      </c>
      <c r="C78" s="28">
        <f>G27</f>
        <v>0</v>
      </c>
      <c r="E78" s="11"/>
      <c r="F78" s="12"/>
      <c r="G78" s="109"/>
    </row>
    <row r="79" spans="2:7" x14ac:dyDescent="0.25">
      <c r="B79" t="s">
        <v>119</v>
      </c>
      <c r="C79" s="28">
        <f>G68</f>
        <v>0</v>
      </c>
      <c r="E79" s="11"/>
      <c r="F79" s="12"/>
      <c r="G79" s="109"/>
    </row>
    <row r="80" spans="2:7" x14ac:dyDescent="0.25">
      <c r="E80" s="11"/>
      <c r="F80" s="12"/>
      <c r="G80" s="109"/>
    </row>
    <row r="81" spans="5:7" x14ac:dyDescent="0.25">
      <c r="E81" s="11"/>
      <c r="F81" s="12"/>
      <c r="G81" s="109"/>
    </row>
    <row r="82" spans="5:7" x14ac:dyDescent="0.25">
      <c r="E82" s="11"/>
      <c r="F82" s="12"/>
      <c r="G82" s="109"/>
    </row>
    <row r="83" spans="5:7" x14ac:dyDescent="0.25">
      <c r="E83" s="11"/>
      <c r="F83" s="12"/>
      <c r="G83" s="109"/>
    </row>
    <row r="84" spans="5:7" x14ac:dyDescent="0.25">
      <c r="E84" s="11"/>
      <c r="F84" s="12"/>
      <c r="G84" s="109"/>
    </row>
    <row r="85" spans="5:7" x14ac:dyDescent="0.25">
      <c r="E85" s="11"/>
      <c r="F85" s="12"/>
      <c r="G85" s="109"/>
    </row>
    <row r="86" spans="5:7" x14ac:dyDescent="0.25">
      <c r="E86" s="11"/>
      <c r="F86" s="12"/>
      <c r="G86" s="109"/>
    </row>
    <row r="87" spans="5:7" x14ac:dyDescent="0.25">
      <c r="E87" s="11"/>
      <c r="F87" s="12"/>
      <c r="G87" s="109"/>
    </row>
    <row r="88" spans="5:7" x14ac:dyDescent="0.25">
      <c r="E88" s="11"/>
      <c r="F88" s="12"/>
      <c r="G88" s="109"/>
    </row>
    <row r="89" spans="5:7" x14ac:dyDescent="0.25">
      <c r="E89" s="11"/>
      <c r="F89" s="12"/>
      <c r="G89" s="109"/>
    </row>
    <row r="90" spans="5:7" x14ac:dyDescent="0.25">
      <c r="E90" s="11"/>
      <c r="F90" s="12"/>
    </row>
    <row r="91" spans="5:7" x14ac:dyDescent="0.25">
      <c r="E91" s="11"/>
      <c r="F91" s="12"/>
    </row>
    <row r="92" spans="5:7" x14ac:dyDescent="0.25">
      <c r="E92" s="11"/>
      <c r="F92" s="12"/>
    </row>
    <row r="93" spans="5:7" x14ac:dyDescent="0.25">
      <c r="E93" s="11"/>
      <c r="F93" s="12"/>
    </row>
    <row r="94" spans="5:7" x14ac:dyDescent="0.25">
      <c r="E94" s="11"/>
      <c r="F94" s="12"/>
    </row>
    <row r="95" spans="5:7" x14ac:dyDescent="0.25">
      <c r="E95" s="11"/>
      <c r="F95" s="12"/>
    </row>
    <row r="96" spans="5:7" x14ac:dyDescent="0.25">
      <c r="E96" s="11"/>
      <c r="F96" s="12"/>
    </row>
    <row r="97" spans="5:6" x14ac:dyDescent="0.25">
      <c r="E97" s="11"/>
      <c r="F97" s="12"/>
    </row>
    <row r="98" spans="5:6" x14ac:dyDescent="0.25">
      <c r="E98" s="11"/>
      <c r="F98" s="12"/>
    </row>
    <row r="99" spans="5:6" x14ac:dyDescent="0.25">
      <c r="E99" s="11"/>
      <c r="F99" s="12"/>
    </row>
    <row r="100" spans="5:6" x14ac:dyDescent="0.25">
      <c r="E100" s="11"/>
      <c r="F100" s="12"/>
    </row>
    <row r="101" spans="5:6" x14ac:dyDescent="0.25">
      <c r="E101" s="11"/>
      <c r="F101" s="12"/>
    </row>
    <row r="102" spans="5:6" x14ac:dyDescent="0.25">
      <c r="E102" s="11"/>
      <c r="F102" s="12"/>
    </row>
    <row r="103" spans="5:6" x14ac:dyDescent="0.25">
      <c r="E103" s="11"/>
      <c r="F103" s="12"/>
    </row>
    <row r="104" spans="5:6" x14ac:dyDescent="0.25">
      <c r="E104" s="11"/>
      <c r="F104" s="12"/>
    </row>
    <row r="105" spans="5:6" x14ac:dyDescent="0.25">
      <c r="E105" s="11"/>
      <c r="F105" s="12"/>
    </row>
    <row r="106" spans="5:6" x14ac:dyDescent="0.25">
      <c r="E106" s="11"/>
      <c r="F106" s="12"/>
    </row>
    <row r="107" spans="5:6" x14ac:dyDescent="0.25">
      <c r="E107" s="11"/>
      <c r="F107" s="12"/>
    </row>
    <row r="108" spans="5:6" x14ac:dyDescent="0.25">
      <c r="E108" s="11"/>
      <c r="F108" s="12"/>
    </row>
    <row r="109" spans="5:6" x14ac:dyDescent="0.25">
      <c r="E109" s="11"/>
      <c r="F109" s="12"/>
    </row>
    <row r="110" spans="5:6" x14ac:dyDescent="0.25">
      <c r="E110" s="11"/>
      <c r="F110" s="12"/>
    </row>
    <row r="111" spans="5:6" x14ac:dyDescent="0.25">
      <c r="E111" s="11"/>
      <c r="F111" s="12"/>
    </row>
    <row r="112" spans="5:6" x14ac:dyDescent="0.25">
      <c r="E112" s="11"/>
      <c r="F112" s="12"/>
    </row>
    <row r="113" spans="5:6" x14ac:dyDescent="0.25">
      <c r="E113" s="11"/>
      <c r="F113" s="12"/>
    </row>
    <row r="114" spans="5:6" x14ac:dyDescent="0.25">
      <c r="E114" s="11"/>
      <c r="F114" s="12"/>
    </row>
    <row r="115" spans="5:6" x14ac:dyDescent="0.25">
      <c r="E115" s="11"/>
      <c r="F115" s="12"/>
    </row>
    <row r="116" spans="5:6" x14ac:dyDescent="0.25">
      <c r="E116" s="11"/>
      <c r="F116" s="12"/>
    </row>
    <row r="117" spans="5:6" x14ac:dyDescent="0.25">
      <c r="E117" s="11"/>
      <c r="F117" s="12"/>
    </row>
    <row r="118" spans="5:6" x14ac:dyDescent="0.25">
      <c r="E118" s="11"/>
      <c r="F118" s="12"/>
    </row>
    <row r="119" spans="5:6" x14ac:dyDescent="0.25">
      <c r="E119" s="11"/>
      <c r="F119" s="12"/>
    </row>
    <row r="120" spans="5:6" x14ac:dyDescent="0.25">
      <c r="E120" s="11"/>
      <c r="F120" s="12"/>
    </row>
    <row r="121" spans="5:6" x14ac:dyDescent="0.25">
      <c r="E121" s="11"/>
      <c r="F121" s="12"/>
    </row>
    <row r="122" spans="5:6" x14ac:dyDescent="0.25">
      <c r="E122" s="11"/>
      <c r="F122" s="12"/>
    </row>
    <row r="123" spans="5:6" x14ac:dyDescent="0.25">
      <c r="E123" s="11"/>
      <c r="F123" s="12"/>
    </row>
    <row r="124" spans="5:6" x14ac:dyDescent="0.25">
      <c r="E124" s="11"/>
      <c r="F124" s="12"/>
    </row>
    <row r="125" spans="5:6" x14ac:dyDescent="0.25">
      <c r="E125" s="11"/>
      <c r="F125" s="12"/>
    </row>
    <row r="126" spans="5:6" x14ac:dyDescent="0.25">
      <c r="E126" s="11"/>
      <c r="F126" s="12"/>
    </row>
    <row r="127" spans="5:6" x14ac:dyDescent="0.25">
      <c r="E127" s="11"/>
      <c r="F127" s="12"/>
    </row>
    <row r="128" spans="5:6" x14ac:dyDescent="0.25">
      <c r="E128" s="11"/>
      <c r="F128" s="12"/>
    </row>
    <row r="129" spans="5:6" x14ac:dyDescent="0.25">
      <c r="E129" s="11"/>
      <c r="F129" s="12"/>
    </row>
    <row r="130" spans="5:6" x14ac:dyDescent="0.25">
      <c r="E130" s="11"/>
      <c r="F130" s="12"/>
    </row>
    <row r="131" spans="5:6" x14ac:dyDescent="0.25">
      <c r="E131" s="11"/>
      <c r="F131" s="12"/>
    </row>
    <row r="132" spans="5:6" x14ac:dyDescent="0.25">
      <c r="E132" s="11"/>
      <c r="F132" s="12"/>
    </row>
    <row r="133" spans="5:6" x14ac:dyDescent="0.25">
      <c r="E133" s="11"/>
      <c r="F133" s="12"/>
    </row>
    <row r="134" spans="5:6" x14ac:dyDescent="0.25">
      <c r="E134" s="11"/>
      <c r="F134" s="12"/>
    </row>
    <row r="135" spans="5:6" x14ac:dyDescent="0.25">
      <c r="E135" s="11"/>
      <c r="F135" s="12"/>
    </row>
    <row r="136" spans="5:6" x14ac:dyDescent="0.25">
      <c r="E136" s="11"/>
      <c r="F136" s="12"/>
    </row>
    <row r="137" spans="5:6" x14ac:dyDescent="0.25">
      <c r="E137" s="11"/>
      <c r="F137" s="12"/>
    </row>
    <row r="138" spans="5:6" x14ac:dyDescent="0.25">
      <c r="E138" s="11"/>
      <c r="F138" s="12"/>
    </row>
    <row r="139" spans="5:6" x14ac:dyDescent="0.25">
      <c r="E139" s="11"/>
      <c r="F139" s="12"/>
    </row>
    <row r="140" spans="5:6" x14ac:dyDescent="0.25">
      <c r="E140" s="11"/>
      <c r="F140" s="12"/>
    </row>
    <row r="141" spans="5:6" x14ac:dyDescent="0.25">
      <c r="E141" s="11"/>
      <c r="F141" s="12"/>
    </row>
    <row r="142" spans="5:6" x14ac:dyDescent="0.25">
      <c r="E142" s="11"/>
      <c r="F142" s="12"/>
    </row>
    <row r="143" spans="5:6" x14ac:dyDescent="0.25">
      <c r="E143" s="11"/>
      <c r="F143" s="12"/>
    </row>
    <row r="144" spans="5:6" x14ac:dyDescent="0.25">
      <c r="E144" s="11"/>
      <c r="F144" s="12"/>
    </row>
    <row r="145" spans="5:6" x14ac:dyDescent="0.25">
      <c r="E145" s="11"/>
      <c r="F145" s="12"/>
    </row>
    <row r="146" spans="5:6" x14ac:dyDescent="0.25">
      <c r="E146" s="11"/>
      <c r="F146" s="12"/>
    </row>
    <row r="147" spans="5:6" x14ac:dyDescent="0.25">
      <c r="E147" s="11"/>
      <c r="F147" s="12"/>
    </row>
    <row r="148" spans="5:6" x14ac:dyDescent="0.25">
      <c r="E148" s="11"/>
      <c r="F148" s="12"/>
    </row>
    <row r="149" spans="5:6" x14ac:dyDescent="0.25">
      <c r="E149" s="11"/>
      <c r="F149" s="12"/>
    </row>
    <row r="150" spans="5:6" x14ac:dyDescent="0.25">
      <c r="E150" s="11"/>
      <c r="F150" s="12"/>
    </row>
    <row r="151" spans="5:6" x14ac:dyDescent="0.25">
      <c r="E151" s="11"/>
      <c r="F151" s="12"/>
    </row>
    <row r="152" spans="5:6" x14ac:dyDescent="0.25">
      <c r="E152" s="11"/>
      <c r="F152" s="12"/>
    </row>
    <row r="153" spans="5:6" x14ac:dyDescent="0.25">
      <c r="E153" s="11"/>
      <c r="F153" s="12"/>
    </row>
    <row r="154" spans="5:6" x14ac:dyDescent="0.25">
      <c r="E154" s="11"/>
      <c r="F154" s="12"/>
    </row>
    <row r="155" spans="5:6" x14ac:dyDescent="0.25">
      <c r="E155" s="11"/>
      <c r="F155" s="12"/>
    </row>
    <row r="156" spans="5:6" x14ac:dyDescent="0.25">
      <c r="E156" s="11"/>
      <c r="F156" s="12"/>
    </row>
    <row r="157" spans="5:6" x14ac:dyDescent="0.25">
      <c r="E157" s="11"/>
      <c r="F157" s="12"/>
    </row>
    <row r="158" spans="5:6" x14ac:dyDescent="0.25">
      <c r="E158" s="11"/>
      <c r="F158" s="12"/>
    </row>
    <row r="159" spans="5:6" x14ac:dyDescent="0.25">
      <c r="E159" s="11"/>
      <c r="F159" s="12"/>
    </row>
    <row r="160" spans="5:6" x14ac:dyDescent="0.25">
      <c r="E160" s="11"/>
      <c r="F160" s="12"/>
    </row>
    <row r="161" spans="5:6" x14ac:dyDescent="0.25">
      <c r="E161" s="11"/>
      <c r="F161" s="12"/>
    </row>
    <row r="162" spans="5:6" x14ac:dyDescent="0.25">
      <c r="E162" s="11"/>
      <c r="F162" s="12"/>
    </row>
    <row r="163" spans="5:6" x14ac:dyDescent="0.25">
      <c r="E163" s="11"/>
      <c r="F163" s="12"/>
    </row>
    <row r="164" spans="5:6" x14ac:dyDescent="0.25">
      <c r="E164" s="11"/>
      <c r="F164" s="12"/>
    </row>
    <row r="165" spans="5:6" x14ac:dyDescent="0.25">
      <c r="E165" s="11"/>
      <c r="F165" s="12"/>
    </row>
    <row r="166" spans="5:6" x14ac:dyDescent="0.25">
      <c r="E166" s="11"/>
      <c r="F166" s="12"/>
    </row>
    <row r="167" spans="5:6" x14ac:dyDescent="0.25">
      <c r="E167" s="11"/>
      <c r="F167" s="12"/>
    </row>
    <row r="168" spans="5:6" x14ac:dyDescent="0.25">
      <c r="E168" s="11"/>
      <c r="F168" s="12"/>
    </row>
    <row r="169" spans="5:6" x14ac:dyDescent="0.25">
      <c r="E169" s="11"/>
      <c r="F169" s="12"/>
    </row>
    <row r="170" spans="5:6" x14ac:dyDescent="0.25">
      <c r="E170" s="11"/>
      <c r="F170" s="12"/>
    </row>
    <row r="171" spans="5:6" x14ac:dyDescent="0.25">
      <c r="E171" s="11"/>
      <c r="F171" s="12"/>
    </row>
    <row r="172" spans="5:6" x14ac:dyDescent="0.25">
      <c r="E172" s="11"/>
      <c r="F172" s="12"/>
    </row>
    <row r="173" spans="5:6" x14ac:dyDescent="0.25">
      <c r="E173" s="11"/>
      <c r="F173" s="12"/>
    </row>
    <row r="174" spans="5:6" x14ac:dyDescent="0.25">
      <c r="E174" s="11"/>
      <c r="F174" s="12"/>
    </row>
    <row r="175" spans="5:6" x14ac:dyDescent="0.25">
      <c r="E175" s="11"/>
      <c r="F175" s="12"/>
    </row>
    <row r="176" spans="5:6" x14ac:dyDescent="0.25">
      <c r="E176" s="11"/>
      <c r="F176" s="12"/>
    </row>
    <row r="177" spans="5:6" x14ac:dyDescent="0.25">
      <c r="E177" s="11"/>
      <c r="F177" s="12"/>
    </row>
    <row r="178" spans="5:6" x14ac:dyDescent="0.25">
      <c r="E178" s="11"/>
      <c r="F178" s="12"/>
    </row>
    <row r="179" spans="5:6" x14ac:dyDescent="0.25">
      <c r="E179" s="11"/>
      <c r="F179" s="12"/>
    </row>
    <row r="180" spans="5:6" x14ac:dyDescent="0.25">
      <c r="E180" s="11"/>
      <c r="F180" s="12"/>
    </row>
    <row r="181" spans="5:6" x14ac:dyDescent="0.25">
      <c r="E181" s="11"/>
      <c r="F181" s="12"/>
    </row>
    <row r="182" spans="5:6" x14ac:dyDescent="0.25">
      <c r="E182" s="11"/>
      <c r="F182" s="12"/>
    </row>
    <row r="183" spans="5:6" x14ac:dyDescent="0.25">
      <c r="E183" s="11"/>
      <c r="F183" s="12"/>
    </row>
    <row r="184" spans="5:6" x14ac:dyDescent="0.25">
      <c r="E184" s="11"/>
      <c r="F184" s="12"/>
    </row>
    <row r="185" spans="5:6" x14ac:dyDescent="0.25">
      <c r="E185" s="11"/>
      <c r="F185" s="12"/>
    </row>
    <row r="186" spans="5:6" x14ac:dyDescent="0.25">
      <c r="E186" s="11"/>
      <c r="F186" s="12"/>
    </row>
    <row r="187" spans="5:6" x14ac:dyDescent="0.25">
      <c r="E187" s="11"/>
      <c r="F187" s="12"/>
    </row>
    <row r="188" spans="5:6" x14ac:dyDescent="0.25">
      <c r="E188" s="11"/>
      <c r="F188" s="12"/>
    </row>
    <row r="189" spans="5:6" x14ac:dyDescent="0.25">
      <c r="E189" s="11"/>
      <c r="F189" s="12"/>
    </row>
    <row r="190" spans="5:6" x14ac:dyDescent="0.25">
      <c r="E190" s="11"/>
      <c r="F190" s="12"/>
    </row>
    <row r="191" spans="5:6" x14ac:dyDescent="0.25">
      <c r="E191" s="11"/>
      <c r="F191" s="12"/>
    </row>
    <row r="192" spans="5:6" x14ac:dyDescent="0.25">
      <c r="E192" s="11"/>
      <c r="F192" s="12"/>
    </row>
    <row r="193" spans="5:6" x14ac:dyDescent="0.25">
      <c r="E193" s="11"/>
      <c r="F193" s="12"/>
    </row>
    <row r="194" spans="5:6" x14ac:dyDescent="0.25">
      <c r="E194" s="11"/>
      <c r="F194" s="12"/>
    </row>
    <row r="195" spans="5:6" x14ac:dyDescent="0.25">
      <c r="E195" s="11"/>
      <c r="F195" s="12"/>
    </row>
    <row r="196" spans="5:6" x14ac:dyDescent="0.25">
      <c r="E196" s="11"/>
      <c r="F196" s="12"/>
    </row>
    <row r="197" spans="5:6" x14ac:dyDescent="0.25">
      <c r="E197" s="11"/>
      <c r="F197" s="12"/>
    </row>
    <row r="198" spans="5:6" x14ac:dyDescent="0.25">
      <c r="E198" s="11"/>
      <c r="F198" s="12"/>
    </row>
    <row r="199" spans="5:6" x14ac:dyDescent="0.25">
      <c r="E199" s="11"/>
      <c r="F199" s="12"/>
    </row>
    <row r="200" spans="5:6" x14ac:dyDescent="0.25">
      <c r="E200" s="11"/>
      <c r="F200" s="12"/>
    </row>
    <row r="201" spans="5:6" x14ac:dyDescent="0.25">
      <c r="E201" s="11"/>
      <c r="F201" s="12"/>
    </row>
    <row r="202" spans="5:6" x14ac:dyDescent="0.25">
      <c r="E202" s="11"/>
      <c r="F202" s="12"/>
    </row>
    <row r="203" spans="5:6" x14ac:dyDescent="0.25">
      <c r="E203" s="11"/>
      <c r="F203" s="12"/>
    </row>
    <row r="204" spans="5:6" x14ac:dyDescent="0.25">
      <c r="E204" s="11"/>
      <c r="F204" s="12"/>
    </row>
    <row r="205" spans="5:6" x14ac:dyDescent="0.25">
      <c r="E205" s="11"/>
      <c r="F205" s="12"/>
    </row>
    <row r="206" spans="5:6" x14ac:dyDescent="0.25">
      <c r="E206" s="11"/>
      <c r="F206" s="12"/>
    </row>
    <row r="207" spans="5:6" x14ac:dyDescent="0.25">
      <c r="E207" s="11"/>
      <c r="F207" s="12"/>
    </row>
    <row r="208" spans="5:6" x14ac:dyDescent="0.25">
      <c r="E208" s="11"/>
      <c r="F208" s="12"/>
    </row>
    <row r="209" spans="5:6" x14ac:dyDescent="0.25">
      <c r="E209" s="11"/>
      <c r="F209" s="12"/>
    </row>
    <row r="210" spans="5:6" x14ac:dyDescent="0.25">
      <c r="E210" s="11"/>
      <c r="F210" s="12"/>
    </row>
    <row r="211" spans="5:6" x14ac:dyDescent="0.25">
      <c r="E211" s="11"/>
      <c r="F211" s="12"/>
    </row>
    <row r="212" spans="5:6" x14ac:dyDescent="0.25">
      <c r="E212" s="11"/>
      <c r="F212" s="12"/>
    </row>
    <row r="213" spans="5:6" x14ac:dyDescent="0.25">
      <c r="E213" s="11"/>
      <c r="F213" s="12"/>
    </row>
    <row r="214" spans="5:6" x14ac:dyDescent="0.25">
      <c r="E214" s="11"/>
      <c r="F214" s="12"/>
    </row>
    <row r="215" spans="5:6" x14ac:dyDescent="0.25">
      <c r="E215" s="11"/>
      <c r="F215" s="12"/>
    </row>
    <row r="216" spans="5:6" x14ac:dyDescent="0.25">
      <c r="E216" s="11"/>
      <c r="F216" s="12"/>
    </row>
    <row r="217" spans="5:6" x14ac:dyDescent="0.25">
      <c r="E217" s="11"/>
      <c r="F217" s="12"/>
    </row>
    <row r="218" spans="5:6" x14ac:dyDescent="0.25">
      <c r="E218" s="11"/>
      <c r="F218" s="12"/>
    </row>
    <row r="219" spans="5:6" x14ac:dyDescent="0.25">
      <c r="E219" s="11"/>
      <c r="F219" s="12"/>
    </row>
    <row r="220" spans="5:6" x14ac:dyDescent="0.25">
      <c r="E220" s="11"/>
      <c r="F220" s="12"/>
    </row>
    <row r="221" spans="5:6" x14ac:dyDescent="0.25">
      <c r="E221" s="11"/>
      <c r="F221" s="12"/>
    </row>
    <row r="222" spans="5:6" x14ac:dyDescent="0.25">
      <c r="E222" s="11"/>
      <c r="F222" s="12"/>
    </row>
    <row r="223" spans="5:6" x14ac:dyDescent="0.25">
      <c r="E223" s="11"/>
      <c r="F223" s="12"/>
    </row>
    <row r="224" spans="5:6" x14ac:dyDescent="0.25">
      <c r="E224" s="11"/>
      <c r="F224" s="12"/>
    </row>
    <row r="225" spans="5:6" x14ac:dyDescent="0.25">
      <c r="E225" s="11"/>
      <c r="F225" s="12"/>
    </row>
    <row r="226" spans="5:6" x14ac:dyDescent="0.25">
      <c r="E226" s="11"/>
      <c r="F226" s="12"/>
    </row>
    <row r="227" spans="5:6" x14ac:dyDescent="0.25">
      <c r="E227" s="11"/>
      <c r="F227" s="12"/>
    </row>
    <row r="228" spans="5:6" x14ac:dyDescent="0.25">
      <c r="E228" s="11"/>
      <c r="F228" s="12"/>
    </row>
    <row r="229" spans="5:6" x14ac:dyDescent="0.25">
      <c r="E229" s="11"/>
      <c r="F229" s="12"/>
    </row>
    <row r="230" spans="5:6" x14ac:dyDescent="0.25">
      <c r="E230" s="11"/>
      <c r="F230" s="12"/>
    </row>
    <row r="231" spans="5:6" x14ac:dyDescent="0.25">
      <c r="E231" s="11"/>
      <c r="F231" s="12"/>
    </row>
    <row r="232" spans="5:6" x14ac:dyDescent="0.25">
      <c r="E232" s="11"/>
      <c r="F232" s="12"/>
    </row>
    <row r="233" spans="5:6" x14ac:dyDescent="0.25">
      <c r="E233" s="11"/>
      <c r="F233" s="12"/>
    </row>
    <row r="234" spans="5:6" x14ac:dyDescent="0.25">
      <c r="E234" s="11"/>
      <c r="F234" s="12"/>
    </row>
    <row r="235" spans="5:6" x14ac:dyDescent="0.25">
      <c r="E235" s="11"/>
      <c r="F235" s="12"/>
    </row>
    <row r="236" spans="5:6" x14ac:dyDescent="0.25">
      <c r="E236" s="11"/>
      <c r="F236" s="12"/>
    </row>
    <row r="237" spans="5:6" x14ac:dyDescent="0.25">
      <c r="E237" s="11"/>
      <c r="F237" s="12"/>
    </row>
    <row r="238" spans="5:6" x14ac:dyDescent="0.25">
      <c r="E238" s="11"/>
      <c r="F238" s="12"/>
    </row>
    <row r="239" spans="5:6" x14ac:dyDescent="0.25">
      <c r="E239" s="11"/>
      <c r="F239" s="12"/>
    </row>
    <row r="240" spans="5:6" x14ac:dyDescent="0.25">
      <c r="E240" s="11"/>
      <c r="F240" s="12"/>
    </row>
    <row r="241" spans="5:6" x14ac:dyDescent="0.25">
      <c r="E241" s="11"/>
      <c r="F241" s="12"/>
    </row>
    <row r="242" spans="5:6" x14ac:dyDescent="0.25">
      <c r="E242" s="11"/>
      <c r="F242" s="12"/>
    </row>
    <row r="243" spans="5:6" x14ac:dyDescent="0.25">
      <c r="E243" s="11"/>
      <c r="F243" s="12"/>
    </row>
    <row r="244" spans="5:6" x14ac:dyDescent="0.25">
      <c r="E244" s="11"/>
      <c r="F244" s="12"/>
    </row>
    <row r="245" spans="5:6" x14ac:dyDescent="0.25">
      <c r="E245" s="11"/>
      <c r="F245" s="12"/>
    </row>
    <row r="246" spans="5:6" x14ac:dyDescent="0.25">
      <c r="E246" s="11"/>
      <c r="F246" s="12"/>
    </row>
    <row r="247" spans="5:6" x14ac:dyDescent="0.25">
      <c r="E247" s="11"/>
      <c r="F247" s="12"/>
    </row>
    <row r="248" spans="5:6" x14ac:dyDescent="0.25">
      <c r="E248" s="11"/>
      <c r="F248" s="12"/>
    </row>
    <row r="249" spans="5:6" x14ac:dyDescent="0.25">
      <c r="E249" s="11"/>
      <c r="F249" s="12"/>
    </row>
    <row r="250" spans="5:6" x14ac:dyDescent="0.25">
      <c r="E250" s="11"/>
      <c r="F250" s="12"/>
    </row>
    <row r="251" spans="5:6" x14ac:dyDescent="0.25">
      <c r="E251" s="11"/>
      <c r="F251" s="12"/>
    </row>
    <row r="252" spans="5:6" x14ac:dyDescent="0.25">
      <c r="E252" s="11"/>
      <c r="F252" s="12"/>
    </row>
    <row r="253" spans="5:6" x14ac:dyDescent="0.25">
      <c r="E253" s="11"/>
      <c r="F253" s="12"/>
    </row>
    <row r="254" spans="5:6" x14ac:dyDescent="0.25">
      <c r="E254" s="11"/>
      <c r="F254" s="12"/>
    </row>
    <row r="255" spans="5:6" x14ac:dyDescent="0.25">
      <c r="E255" s="11"/>
      <c r="F255" s="12"/>
    </row>
    <row r="256" spans="5:6" x14ac:dyDescent="0.25">
      <c r="E256" s="11"/>
      <c r="F256" s="12"/>
    </row>
    <row r="257" spans="5:6" x14ac:dyDescent="0.25">
      <c r="E257" s="11"/>
      <c r="F257" s="12"/>
    </row>
    <row r="258" spans="5:6" x14ac:dyDescent="0.25">
      <c r="E258" s="11"/>
      <c r="F258" s="12"/>
    </row>
    <row r="259" spans="5:6" x14ac:dyDescent="0.25">
      <c r="E259" s="11"/>
      <c r="F259" s="12"/>
    </row>
    <row r="260" spans="5:6" x14ac:dyDescent="0.25">
      <c r="E260" s="11"/>
      <c r="F260" s="12"/>
    </row>
    <row r="261" spans="5:6" x14ac:dyDescent="0.25">
      <c r="E261" s="11"/>
      <c r="F261" s="12"/>
    </row>
    <row r="262" spans="5:6" x14ac:dyDescent="0.25">
      <c r="E262" s="11"/>
      <c r="F262" s="12"/>
    </row>
    <row r="263" spans="5:6" x14ac:dyDescent="0.25">
      <c r="E263" s="11"/>
      <c r="F263" s="12"/>
    </row>
    <row r="264" spans="5:6" x14ac:dyDescent="0.25">
      <c r="E264" s="11"/>
      <c r="F264" s="12"/>
    </row>
    <row r="265" spans="5:6" x14ac:dyDescent="0.25">
      <c r="E265" s="11"/>
      <c r="F265" s="12"/>
    </row>
    <row r="266" spans="5:6" x14ac:dyDescent="0.25">
      <c r="E266" s="11"/>
      <c r="F266" s="12"/>
    </row>
    <row r="267" spans="5:6" x14ac:dyDescent="0.25">
      <c r="E267" s="11"/>
      <c r="F267" s="12"/>
    </row>
    <row r="268" spans="5:6" x14ac:dyDescent="0.25">
      <c r="E268" s="11"/>
      <c r="F268" s="12"/>
    </row>
    <row r="269" spans="5:6" x14ac:dyDescent="0.25">
      <c r="E269" s="11"/>
      <c r="F269" s="12"/>
    </row>
    <row r="270" spans="5:6" x14ac:dyDescent="0.25">
      <c r="E270" s="11"/>
      <c r="F270" s="12"/>
    </row>
  </sheetData>
  <mergeCells count="1">
    <mergeCell ref="B76:C7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A40C1-91DA-49F5-B5B1-4A001BB99527}">
  <dimension ref="B16:G270"/>
  <sheetViews>
    <sheetView showGridLines="0" topLeftCell="A77" workbookViewId="0">
      <selection activeCell="E86" sqref="E86"/>
    </sheetView>
  </sheetViews>
  <sheetFormatPr baseColWidth="10" defaultRowHeight="15" x14ac:dyDescent="0.25"/>
  <cols>
    <col min="2" max="2" width="27.42578125" bestFit="1" customWidth="1"/>
    <col min="3" max="3" width="19" bestFit="1" customWidth="1"/>
    <col min="4" max="4" width="15.7109375" bestFit="1" customWidth="1"/>
    <col min="5" max="5" width="16.28515625" bestFit="1" customWidth="1"/>
    <col min="6" max="6" width="12.42578125" bestFit="1" customWidth="1"/>
    <col min="7" max="7" width="10.140625" style="106" bestFit="1" customWidth="1"/>
  </cols>
  <sheetData>
    <row r="16" spans="2:7" x14ac:dyDescent="0.25">
      <c r="B16" s="33" t="s">
        <v>0</v>
      </c>
      <c r="C16" s="33" t="s">
        <v>1</v>
      </c>
      <c r="D16" s="45"/>
      <c r="E16" s="45"/>
      <c r="F16" s="45"/>
      <c r="G16" s="45"/>
    </row>
    <row r="17" spans="2:7" x14ac:dyDescent="0.25">
      <c r="B17" s="34" t="s">
        <v>2</v>
      </c>
      <c r="C17" s="38">
        <v>1500</v>
      </c>
      <c r="D17" s="45"/>
      <c r="E17" s="45"/>
      <c r="F17" s="45"/>
      <c r="G17" s="45"/>
    </row>
    <row r="18" spans="2:7" x14ac:dyDescent="0.25">
      <c r="B18" s="34" t="s">
        <v>3</v>
      </c>
      <c r="C18" s="39"/>
      <c r="D18" s="45"/>
      <c r="E18" s="45"/>
      <c r="F18" s="45"/>
      <c r="G18" s="45"/>
    </row>
    <row r="19" spans="2:7" x14ac:dyDescent="0.25">
      <c r="B19" s="34" t="s">
        <v>4</v>
      </c>
      <c r="C19" s="40" t="s">
        <v>33</v>
      </c>
      <c r="D19" s="45"/>
      <c r="E19" s="45"/>
      <c r="F19" s="45"/>
      <c r="G19" s="45"/>
    </row>
    <row r="20" spans="2:7" x14ac:dyDescent="0.25">
      <c r="B20" s="34" t="s">
        <v>5</v>
      </c>
      <c r="C20" s="41">
        <v>44000</v>
      </c>
      <c r="D20" s="45"/>
      <c r="E20" s="45"/>
      <c r="F20" s="45"/>
      <c r="G20" s="45"/>
    </row>
    <row r="21" spans="2:7" x14ac:dyDescent="0.25">
      <c r="B21" s="34" t="s">
        <v>6</v>
      </c>
      <c r="C21" s="42">
        <v>0.25</v>
      </c>
      <c r="D21" s="45"/>
      <c r="E21" s="45"/>
      <c r="F21" s="45"/>
      <c r="G21" s="45"/>
    </row>
    <row r="22" spans="2:7" x14ac:dyDescent="0.25">
      <c r="B22" s="45"/>
      <c r="C22" s="45"/>
      <c r="D22" s="45"/>
      <c r="E22" s="45"/>
      <c r="F22" s="45"/>
      <c r="G22" s="45"/>
    </row>
    <row r="23" spans="2:7" ht="15.75" thickBot="1" x14ac:dyDescent="0.3">
      <c r="B23" s="45"/>
      <c r="C23" s="45"/>
      <c r="D23" s="45"/>
      <c r="E23" s="45"/>
      <c r="F23" s="45"/>
      <c r="G23" s="45"/>
    </row>
    <row r="24" spans="2:7" ht="15.75" thickBot="1" x14ac:dyDescent="0.3">
      <c r="B24" s="54" t="s">
        <v>7</v>
      </c>
      <c r="C24" s="55" t="s">
        <v>29</v>
      </c>
      <c r="D24" s="55" t="s">
        <v>8</v>
      </c>
      <c r="E24" s="55" t="s">
        <v>9</v>
      </c>
      <c r="F24" s="55" t="s">
        <v>10</v>
      </c>
      <c r="G24" s="107" t="s">
        <v>11</v>
      </c>
    </row>
    <row r="25" spans="2:7" ht="15.75" thickTop="1" x14ac:dyDescent="0.25">
      <c r="B25" s="46" t="s">
        <v>12</v>
      </c>
      <c r="C25" s="96" t="s">
        <v>94</v>
      </c>
      <c r="D25" s="96" t="s">
        <v>8</v>
      </c>
      <c r="E25" s="97">
        <v>44000</v>
      </c>
      <c r="F25" s="98">
        <v>0.25</v>
      </c>
      <c r="G25" s="108">
        <f>E25*F25</f>
        <v>11000</v>
      </c>
    </row>
    <row r="26" spans="2:7" x14ac:dyDescent="0.25">
      <c r="B26" s="50"/>
      <c r="C26" s="45"/>
      <c r="D26" s="45"/>
      <c r="E26" s="47"/>
      <c r="F26" s="48"/>
      <c r="G26" s="49"/>
    </row>
    <row r="27" spans="2:7" x14ac:dyDescent="0.25">
      <c r="B27" s="74" t="s">
        <v>13</v>
      </c>
      <c r="C27" s="75"/>
      <c r="D27" s="75"/>
      <c r="E27" s="76"/>
      <c r="F27" s="77"/>
      <c r="G27" s="78">
        <f>G25+G26</f>
        <v>11000</v>
      </c>
    </row>
    <row r="28" spans="2:7" x14ac:dyDescent="0.25">
      <c r="B28" s="46" t="s">
        <v>14</v>
      </c>
      <c r="C28" s="45"/>
      <c r="D28" s="45"/>
      <c r="E28" s="47"/>
      <c r="F28" s="48"/>
      <c r="G28" s="51"/>
    </row>
    <row r="29" spans="2:7" x14ac:dyDescent="0.25">
      <c r="B29" s="46" t="s">
        <v>15</v>
      </c>
      <c r="C29" s="45"/>
      <c r="D29" s="45"/>
      <c r="E29" s="47"/>
      <c r="F29" s="48"/>
      <c r="G29" s="51"/>
    </row>
    <row r="30" spans="2:7" ht="24.75" x14ac:dyDescent="0.25">
      <c r="B30" s="99" t="s">
        <v>34</v>
      </c>
      <c r="C30" s="96" t="s">
        <v>35</v>
      </c>
      <c r="D30" s="96" t="s">
        <v>36</v>
      </c>
      <c r="E30" s="97">
        <v>250</v>
      </c>
      <c r="F30" s="98">
        <v>0.36</v>
      </c>
      <c r="G30" s="108">
        <f>E30*F30</f>
        <v>90</v>
      </c>
    </row>
    <row r="31" spans="2:7" x14ac:dyDescent="0.25">
      <c r="B31" s="99"/>
      <c r="C31" s="96" t="s">
        <v>37</v>
      </c>
      <c r="D31" s="96" t="s">
        <v>38</v>
      </c>
      <c r="E31" s="97">
        <v>100</v>
      </c>
      <c r="F31" s="98">
        <v>0.2</v>
      </c>
      <c r="G31" s="108">
        <f t="shared" ref="G31:G64" si="0">E31*F31</f>
        <v>20</v>
      </c>
    </row>
    <row r="32" spans="2:7" x14ac:dyDescent="0.25">
      <c r="B32" s="99"/>
      <c r="C32" s="96" t="s">
        <v>39</v>
      </c>
      <c r="D32" s="96" t="s">
        <v>40</v>
      </c>
      <c r="E32" s="97">
        <v>40</v>
      </c>
      <c r="F32" s="98">
        <v>0.16</v>
      </c>
      <c r="G32" s="108">
        <f t="shared" si="0"/>
        <v>6.4</v>
      </c>
    </row>
    <row r="33" spans="2:7" x14ac:dyDescent="0.25">
      <c r="B33" s="99"/>
      <c r="C33" s="96" t="s">
        <v>41</v>
      </c>
      <c r="D33" s="96" t="s">
        <v>42</v>
      </c>
      <c r="E33" s="97">
        <v>5</v>
      </c>
      <c r="F33" s="98">
        <v>24.31</v>
      </c>
      <c r="G33" s="108">
        <f t="shared" si="0"/>
        <v>121.55</v>
      </c>
    </row>
    <row r="34" spans="2:7" x14ac:dyDescent="0.25">
      <c r="B34" s="99" t="s">
        <v>43</v>
      </c>
      <c r="C34" s="96" t="s">
        <v>44</v>
      </c>
      <c r="D34" s="96" t="s">
        <v>36</v>
      </c>
      <c r="E34" s="97">
        <v>200</v>
      </c>
      <c r="F34" s="98">
        <f>1.01</f>
        <v>1.01</v>
      </c>
      <c r="G34" s="108">
        <f t="shared" si="0"/>
        <v>202</v>
      </c>
    </row>
    <row r="35" spans="2:7" x14ac:dyDescent="0.25">
      <c r="B35" s="99"/>
      <c r="C35" s="96" t="s">
        <v>45</v>
      </c>
      <c r="D35" s="96" t="s">
        <v>46</v>
      </c>
      <c r="E35" s="97">
        <v>5</v>
      </c>
      <c r="F35" s="98">
        <v>36.47</v>
      </c>
      <c r="G35" s="108">
        <f t="shared" si="0"/>
        <v>182.35</v>
      </c>
    </row>
    <row r="36" spans="2:7" x14ac:dyDescent="0.25">
      <c r="B36" s="99"/>
      <c r="C36" s="96" t="s">
        <v>47</v>
      </c>
      <c r="D36" s="96" t="s">
        <v>48</v>
      </c>
      <c r="E36" s="97">
        <v>20</v>
      </c>
      <c r="F36" s="98">
        <v>0.73</v>
      </c>
      <c r="G36" s="108">
        <f t="shared" si="0"/>
        <v>14.6</v>
      </c>
    </row>
    <row r="37" spans="2:7" ht="24.75" x14ac:dyDescent="0.25">
      <c r="B37" s="99" t="s">
        <v>49</v>
      </c>
      <c r="C37" s="96" t="s">
        <v>50</v>
      </c>
      <c r="D37" s="96" t="s">
        <v>51</v>
      </c>
      <c r="E37" s="97">
        <v>90</v>
      </c>
      <c r="F37" s="98">
        <v>6.08</v>
      </c>
      <c r="G37" s="108">
        <f t="shared" si="0"/>
        <v>547.20000000000005</v>
      </c>
    </row>
    <row r="38" spans="2:7" x14ac:dyDescent="0.25">
      <c r="B38" s="100"/>
      <c r="C38" s="96" t="s">
        <v>52</v>
      </c>
      <c r="D38" s="96" t="s">
        <v>48</v>
      </c>
      <c r="E38" s="97">
        <v>220</v>
      </c>
      <c r="F38" s="98">
        <v>0.24</v>
      </c>
      <c r="G38" s="108">
        <f t="shared" si="0"/>
        <v>52.8</v>
      </c>
    </row>
    <row r="39" spans="2:7" x14ac:dyDescent="0.25">
      <c r="B39" s="99" t="s">
        <v>53</v>
      </c>
      <c r="C39" s="96" t="s">
        <v>54</v>
      </c>
      <c r="D39" s="96" t="s">
        <v>55</v>
      </c>
      <c r="E39" s="97">
        <v>40</v>
      </c>
      <c r="F39" s="98">
        <v>3.44</v>
      </c>
      <c r="G39" s="108">
        <f t="shared" si="0"/>
        <v>137.6</v>
      </c>
    </row>
    <row r="40" spans="2:7" x14ac:dyDescent="0.25">
      <c r="B40" s="99" t="s">
        <v>56</v>
      </c>
      <c r="C40" s="96" t="s">
        <v>57</v>
      </c>
      <c r="D40" s="96" t="s">
        <v>36</v>
      </c>
      <c r="E40" s="97">
        <v>40000</v>
      </c>
      <c r="F40" s="98">
        <v>0.01</v>
      </c>
      <c r="G40" s="108">
        <f t="shared" si="0"/>
        <v>400</v>
      </c>
    </row>
    <row r="41" spans="2:7" x14ac:dyDescent="0.25">
      <c r="B41" s="99" t="s">
        <v>58</v>
      </c>
      <c r="C41" s="96" t="s">
        <v>52</v>
      </c>
      <c r="D41" s="96" t="s">
        <v>48</v>
      </c>
      <c r="E41" s="97">
        <v>1200</v>
      </c>
      <c r="F41" s="98">
        <v>0.24</v>
      </c>
      <c r="G41" s="108">
        <f t="shared" si="0"/>
        <v>288</v>
      </c>
    </row>
    <row r="42" spans="2:7" x14ac:dyDescent="0.25">
      <c r="B42" s="99"/>
      <c r="C42" s="96" t="s">
        <v>59</v>
      </c>
      <c r="D42" s="96" t="s">
        <v>42</v>
      </c>
      <c r="E42" s="97">
        <v>10</v>
      </c>
      <c r="F42" s="98">
        <v>4.8600000000000003</v>
      </c>
      <c r="G42" s="108">
        <f t="shared" si="0"/>
        <v>48.6</v>
      </c>
    </row>
    <row r="43" spans="2:7" x14ac:dyDescent="0.25">
      <c r="B43" s="99" t="s">
        <v>60</v>
      </c>
      <c r="C43" s="96" t="s">
        <v>61</v>
      </c>
      <c r="D43" s="96" t="s">
        <v>62</v>
      </c>
      <c r="E43" s="97">
        <v>10</v>
      </c>
      <c r="F43" s="98">
        <v>4.8600000000000003</v>
      </c>
      <c r="G43" s="108">
        <f t="shared" si="0"/>
        <v>48.6</v>
      </c>
    </row>
    <row r="44" spans="2:7" x14ac:dyDescent="0.25">
      <c r="B44" s="99"/>
      <c r="C44" s="96" t="s">
        <v>63</v>
      </c>
      <c r="D44" s="96" t="s">
        <v>62</v>
      </c>
      <c r="E44" s="97">
        <v>2.5</v>
      </c>
      <c r="F44" s="98">
        <v>51.86</v>
      </c>
      <c r="G44" s="108">
        <f t="shared" si="0"/>
        <v>129.65</v>
      </c>
    </row>
    <row r="45" spans="2:7" x14ac:dyDescent="0.25">
      <c r="B45" s="101"/>
      <c r="C45" s="102"/>
      <c r="D45" s="102"/>
      <c r="E45" s="103"/>
      <c r="F45" s="104"/>
      <c r="G45" s="49"/>
    </row>
    <row r="46" spans="2:7" x14ac:dyDescent="0.25">
      <c r="B46" s="79" t="s">
        <v>16</v>
      </c>
      <c r="C46" s="75"/>
      <c r="D46" s="75"/>
      <c r="E46" s="76"/>
      <c r="F46" s="77"/>
      <c r="G46" s="78">
        <f>SUM(G30:G44)</f>
        <v>2289.35</v>
      </c>
    </row>
    <row r="47" spans="2:7" x14ac:dyDescent="0.25">
      <c r="B47" s="53" t="s">
        <v>17</v>
      </c>
      <c r="C47" s="45"/>
      <c r="D47" s="45"/>
      <c r="E47" s="47"/>
      <c r="F47" s="48"/>
      <c r="G47" s="49"/>
    </row>
    <row r="48" spans="2:7" ht="24.75" x14ac:dyDescent="0.25">
      <c r="B48" s="99" t="s">
        <v>34</v>
      </c>
      <c r="C48" s="96" t="s">
        <v>17</v>
      </c>
      <c r="D48" s="96" t="s">
        <v>64</v>
      </c>
      <c r="E48" s="97">
        <v>20</v>
      </c>
      <c r="F48" s="98">
        <v>5.67</v>
      </c>
      <c r="G48" s="108">
        <f t="shared" si="0"/>
        <v>113.4</v>
      </c>
    </row>
    <row r="49" spans="2:7" ht="24.75" x14ac:dyDescent="0.25">
      <c r="B49" s="99" t="s">
        <v>65</v>
      </c>
      <c r="C49" s="96" t="s">
        <v>17</v>
      </c>
      <c r="D49" s="96" t="s">
        <v>64</v>
      </c>
      <c r="E49" s="97">
        <v>40</v>
      </c>
      <c r="F49" s="98">
        <v>5.67</v>
      </c>
      <c r="G49" s="108">
        <f t="shared" si="0"/>
        <v>226.8</v>
      </c>
    </row>
    <row r="50" spans="2:7" ht="24.75" x14ac:dyDescent="0.25">
      <c r="B50" s="99" t="s">
        <v>66</v>
      </c>
      <c r="C50" s="96" t="s">
        <v>17</v>
      </c>
      <c r="D50" s="96" t="s">
        <v>64</v>
      </c>
      <c r="E50" s="97">
        <v>40</v>
      </c>
      <c r="F50" s="98">
        <v>5.67</v>
      </c>
      <c r="G50" s="108">
        <f t="shared" si="0"/>
        <v>226.8</v>
      </c>
    </row>
    <row r="51" spans="2:7" ht="24.75" x14ac:dyDescent="0.25">
      <c r="B51" s="99" t="s">
        <v>67</v>
      </c>
      <c r="C51" s="96" t="s">
        <v>17</v>
      </c>
      <c r="D51" s="105" t="s">
        <v>68</v>
      </c>
      <c r="E51" s="97">
        <v>44000</v>
      </c>
      <c r="F51" s="98">
        <v>0.01</v>
      </c>
      <c r="G51" s="108">
        <f t="shared" si="0"/>
        <v>440</v>
      </c>
    </row>
    <row r="52" spans="2:7" x14ac:dyDescent="0.25">
      <c r="B52" s="99" t="s">
        <v>69</v>
      </c>
      <c r="C52" s="96" t="s">
        <v>17</v>
      </c>
      <c r="D52" s="96" t="s">
        <v>64</v>
      </c>
      <c r="E52" s="97">
        <v>40</v>
      </c>
      <c r="F52" s="98">
        <v>5.67</v>
      </c>
      <c r="G52" s="108">
        <f t="shared" si="0"/>
        <v>226.8</v>
      </c>
    </row>
    <row r="53" spans="2:7" x14ac:dyDescent="0.25">
      <c r="B53" s="99" t="s">
        <v>70</v>
      </c>
      <c r="C53" s="96" t="s">
        <v>17</v>
      </c>
      <c r="D53" s="96" t="s">
        <v>64</v>
      </c>
      <c r="E53" s="97">
        <v>40</v>
      </c>
      <c r="F53" s="98">
        <v>5.67</v>
      </c>
      <c r="G53" s="108">
        <f t="shared" si="0"/>
        <v>226.8</v>
      </c>
    </row>
    <row r="54" spans="2:7" x14ac:dyDescent="0.25">
      <c r="B54" s="99" t="s">
        <v>58</v>
      </c>
      <c r="C54" s="96" t="s">
        <v>17</v>
      </c>
      <c r="D54" s="96" t="s">
        <v>64</v>
      </c>
      <c r="E54" s="97">
        <v>80</v>
      </c>
      <c r="F54" s="98">
        <v>5.67</v>
      </c>
      <c r="G54" s="108">
        <f t="shared" si="0"/>
        <v>453.6</v>
      </c>
    </row>
    <row r="55" spans="2:7" ht="24.75" x14ac:dyDescent="0.25">
      <c r="B55" s="99" t="s">
        <v>71</v>
      </c>
      <c r="C55" s="96" t="s">
        <v>17</v>
      </c>
      <c r="D55" s="96" t="s">
        <v>64</v>
      </c>
      <c r="E55" s="97">
        <v>10</v>
      </c>
      <c r="F55" s="98">
        <v>5.67</v>
      </c>
      <c r="G55" s="108">
        <f t="shared" si="0"/>
        <v>56.7</v>
      </c>
    </row>
    <row r="56" spans="2:7" x14ac:dyDescent="0.25">
      <c r="B56" s="99" t="s">
        <v>72</v>
      </c>
      <c r="C56" s="96" t="s">
        <v>17</v>
      </c>
      <c r="D56" s="96" t="s">
        <v>64</v>
      </c>
      <c r="E56" s="97">
        <v>40</v>
      </c>
      <c r="F56" s="98">
        <v>5.67</v>
      </c>
      <c r="G56" s="108">
        <f t="shared" si="0"/>
        <v>226.8</v>
      </c>
    </row>
    <row r="57" spans="2:7" x14ac:dyDescent="0.25">
      <c r="B57" s="50"/>
      <c r="C57" s="45"/>
      <c r="D57" s="45"/>
      <c r="E57" s="47"/>
      <c r="F57" s="48"/>
      <c r="G57" s="49"/>
    </row>
    <row r="58" spans="2:7" x14ac:dyDescent="0.25">
      <c r="B58" s="79" t="s">
        <v>18</v>
      </c>
      <c r="C58" s="75"/>
      <c r="D58" s="75"/>
      <c r="E58" s="76"/>
      <c r="F58" s="77"/>
      <c r="G58" s="78">
        <f>SUM(G48:G56)</f>
        <v>2197.6999999999998</v>
      </c>
    </row>
    <row r="59" spans="2:7" x14ac:dyDescent="0.25">
      <c r="B59" s="52"/>
      <c r="C59" s="45"/>
      <c r="D59" s="45"/>
      <c r="E59" s="47"/>
      <c r="F59" s="48"/>
      <c r="G59" s="49"/>
    </row>
    <row r="60" spans="2:7" x14ac:dyDescent="0.25">
      <c r="B60" s="74" t="s">
        <v>19</v>
      </c>
      <c r="C60" s="75"/>
      <c r="D60" s="75"/>
      <c r="E60" s="76"/>
      <c r="F60" s="77"/>
      <c r="G60" s="78">
        <f>G58+G46</f>
        <v>4487.0499999999993</v>
      </c>
    </row>
    <row r="61" spans="2:7" x14ac:dyDescent="0.25">
      <c r="B61" s="50"/>
      <c r="C61" s="45"/>
      <c r="D61" s="45"/>
      <c r="E61" s="47"/>
      <c r="F61" s="48"/>
      <c r="G61" s="49"/>
    </row>
    <row r="62" spans="2:7" x14ac:dyDescent="0.25">
      <c r="B62" s="53" t="s">
        <v>20</v>
      </c>
      <c r="C62" s="45"/>
      <c r="D62" s="45"/>
      <c r="E62" s="47"/>
      <c r="F62" s="48"/>
      <c r="G62" s="49"/>
    </row>
    <row r="63" spans="2:7" x14ac:dyDescent="0.25">
      <c r="B63" s="50"/>
      <c r="C63" s="45"/>
      <c r="D63" s="45"/>
      <c r="E63" s="47"/>
      <c r="F63" s="48"/>
      <c r="G63" s="49"/>
    </row>
    <row r="64" spans="2:7" x14ac:dyDescent="0.25">
      <c r="B64" s="100" t="s">
        <v>21</v>
      </c>
      <c r="C64" s="96" t="s">
        <v>22</v>
      </c>
      <c r="D64" s="96" t="s">
        <v>23</v>
      </c>
      <c r="E64" s="97">
        <v>6</v>
      </c>
      <c r="F64" s="98">
        <v>500</v>
      </c>
      <c r="G64" s="108">
        <f t="shared" si="0"/>
        <v>3000</v>
      </c>
    </row>
    <row r="65" spans="2:7" x14ac:dyDescent="0.25">
      <c r="B65" s="50"/>
      <c r="C65" s="45"/>
      <c r="D65" s="45"/>
      <c r="E65" s="47"/>
      <c r="F65" s="48"/>
      <c r="G65" s="49"/>
    </row>
    <row r="66" spans="2:7" x14ac:dyDescent="0.25">
      <c r="B66" s="74" t="s">
        <v>24</v>
      </c>
      <c r="C66" s="75"/>
      <c r="D66" s="75"/>
      <c r="E66" s="76"/>
      <c r="F66" s="77"/>
      <c r="G66" s="78">
        <f>G64</f>
        <v>3000</v>
      </c>
    </row>
    <row r="67" spans="2:7" x14ac:dyDescent="0.25">
      <c r="B67" s="50"/>
      <c r="C67" s="45"/>
      <c r="D67" s="45"/>
      <c r="E67" s="47"/>
      <c r="F67" s="48"/>
      <c r="G67" s="49"/>
    </row>
    <row r="68" spans="2:7" x14ac:dyDescent="0.25">
      <c r="B68" s="74" t="s">
        <v>25</v>
      </c>
      <c r="C68" s="75"/>
      <c r="D68" s="75"/>
      <c r="E68" s="76"/>
      <c r="F68" s="77"/>
      <c r="G68" s="78">
        <f>G60+G66</f>
        <v>7487.0499999999993</v>
      </c>
    </row>
    <row r="69" spans="2:7" x14ac:dyDescent="0.25">
      <c r="B69" s="50"/>
      <c r="C69" s="45"/>
      <c r="D69" s="45"/>
      <c r="E69" s="47"/>
      <c r="F69" s="48"/>
      <c r="G69" s="49"/>
    </row>
    <row r="70" spans="2:7" x14ac:dyDescent="0.25">
      <c r="B70" s="95" t="s">
        <v>26</v>
      </c>
      <c r="C70" s="80"/>
      <c r="D70" s="80"/>
      <c r="E70" s="81"/>
      <c r="F70" s="82"/>
      <c r="G70" s="83"/>
    </row>
    <row r="71" spans="2:7" x14ac:dyDescent="0.25">
      <c r="B71" s="84"/>
      <c r="C71" s="85"/>
      <c r="D71" s="85"/>
      <c r="E71" s="86"/>
      <c r="F71" s="87"/>
      <c r="G71" s="88"/>
    </row>
    <row r="72" spans="2:7" x14ac:dyDescent="0.25">
      <c r="B72" s="84"/>
      <c r="C72" s="85"/>
      <c r="D72" s="85"/>
      <c r="E72" s="89" t="s">
        <v>27</v>
      </c>
      <c r="F72" s="87"/>
      <c r="G72" s="88">
        <f>G27-G60</f>
        <v>6512.9500000000007</v>
      </c>
    </row>
    <row r="73" spans="2:7" ht="15.75" thickBot="1" x14ac:dyDescent="0.3">
      <c r="B73" s="90"/>
      <c r="C73" s="91"/>
      <c r="D73" s="91"/>
      <c r="E73" s="92" t="s">
        <v>28</v>
      </c>
      <c r="F73" s="93"/>
      <c r="G73" s="94">
        <f>G27-G68</f>
        <v>3512.9500000000007</v>
      </c>
    </row>
    <row r="74" spans="2:7" x14ac:dyDescent="0.25">
      <c r="E74" s="11"/>
      <c r="F74" s="12"/>
      <c r="G74" s="109"/>
    </row>
    <row r="75" spans="2:7" x14ac:dyDescent="0.25">
      <c r="B75" s="14"/>
      <c r="E75" s="13"/>
      <c r="F75" s="13"/>
      <c r="G75" s="109"/>
    </row>
    <row r="76" spans="2:7" ht="21" x14ac:dyDescent="0.35">
      <c r="B76" s="20" t="s">
        <v>118</v>
      </c>
      <c r="C76" s="20"/>
      <c r="E76" s="13"/>
      <c r="F76" s="13"/>
      <c r="G76" s="109"/>
    </row>
    <row r="77" spans="2:7" x14ac:dyDescent="0.25">
      <c r="E77" s="11"/>
      <c r="F77" s="12"/>
      <c r="G77" s="109"/>
    </row>
    <row r="78" spans="2:7" x14ac:dyDescent="0.25">
      <c r="B78" t="s">
        <v>13</v>
      </c>
      <c r="C78" s="28">
        <f>G27</f>
        <v>11000</v>
      </c>
      <c r="E78" s="11"/>
      <c r="F78" s="12"/>
      <c r="G78" s="109"/>
    </row>
    <row r="79" spans="2:7" x14ac:dyDescent="0.25">
      <c r="B79" t="s">
        <v>119</v>
      </c>
      <c r="C79" s="28">
        <f>G68</f>
        <v>7487.0499999999993</v>
      </c>
      <c r="E79" s="11"/>
      <c r="F79" s="12"/>
      <c r="G79" s="109"/>
    </row>
    <row r="80" spans="2:7" x14ac:dyDescent="0.25">
      <c r="B80" s="13"/>
      <c r="E80" s="11"/>
      <c r="F80" s="12"/>
      <c r="G80" s="109"/>
    </row>
    <row r="81" spans="5:7" x14ac:dyDescent="0.25">
      <c r="E81" s="11"/>
      <c r="F81" s="12"/>
      <c r="G81" s="109"/>
    </row>
    <row r="82" spans="5:7" x14ac:dyDescent="0.25">
      <c r="E82" s="11"/>
      <c r="F82" s="12"/>
      <c r="G82" s="109"/>
    </row>
    <row r="83" spans="5:7" x14ac:dyDescent="0.25">
      <c r="E83" s="11"/>
      <c r="F83" s="12"/>
      <c r="G83" s="109"/>
    </row>
    <row r="84" spans="5:7" x14ac:dyDescent="0.25">
      <c r="E84" s="11"/>
      <c r="F84" s="12"/>
      <c r="G84" s="109"/>
    </row>
    <row r="85" spans="5:7" x14ac:dyDescent="0.25">
      <c r="E85" s="11"/>
      <c r="F85" s="12"/>
      <c r="G85" s="109"/>
    </row>
    <row r="86" spans="5:7" x14ac:dyDescent="0.25">
      <c r="E86" s="11"/>
      <c r="F86" s="12"/>
      <c r="G86" s="109"/>
    </row>
    <row r="87" spans="5:7" x14ac:dyDescent="0.25">
      <c r="E87" s="11"/>
      <c r="F87" s="12"/>
      <c r="G87" s="109"/>
    </row>
    <row r="88" spans="5:7" x14ac:dyDescent="0.25">
      <c r="E88" s="11"/>
      <c r="F88" s="12"/>
      <c r="G88" s="109"/>
    </row>
    <row r="89" spans="5:7" x14ac:dyDescent="0.25">
      <c r="E89" s="11"/>
      <c r="F89" s="12"/>
      <c r="G89" s="109"/>
    </row>
    <row r="90" spans="5:7" x14ac:dyDescent="0.25">
      <c r="E90" s="11"/>
      <c r="F90" s="12"/>
    </row>
    <row r="91" spans="5:7" x14ac:dyDescent="0.25">
      <c r="E91" s="11"/>
      <c r="F91" s="12"/>
    </row>
    <row r="92" spans="5:7" x14ac:dyDescent="0.25">
      <c r="E92" s="11"/>
      <c r="F92" s="12"/>
    </row>
    <row r="93" spans="5:7" x14ac:dyDescent="0.25">
      <c r="E93" s="11"/>
      <c r="F93" s="12"/>
    </row>
    <row r="94" spans="5:7" x14ac:dyDescent="0.25">
      <c r="E94" s="11"/>
      <c r="F94" s="12"/>
    </row>
    <row r="95" spans="5:7" x14ac:dyDescent="0.25">
      <c r="E95" s="11"/>
      <c r="F95" s="12"/>
    </row>
    <row r="96" spans="5:7" x14ac:dyDescent="0.25">
      <c r="E96" s="11"/>
      <c r="F96" s="12"/>
    </row>
    <row r="97" spans="5:6" x14ac:dyDescent="0.25">
      <c r="E97" s="11"/>
      <c r="F97" s="12"/>
    </row>
    <row r="98" spans="5:6" x14ac:dyDescent="0.25">
      <c r="E98" s="11"/>
      <c r="F98" s="12"/>
    </row>
    <row r="99" spans="5:6" x14ac:dyDescent="0.25">
      <c r="E99" s="11"/>
      <c r="F99" s="12"/>
    </row>
    <row r="100" spans="5:6" x14ac:dyDescent="0.25">
      <c r="E100" s="11"/>
      <c r="F100" s="12"/>
    </row>
    <row r="101" spans="5:6" x14ac:dyDescent="0.25">
      <c r="E101" s="11"/>
      <c r="F101" s="12"/>
    </row>
    <row r="102" spans="5:6" x14ac:dyDescent="0.25">
      <c r="E102" s="11"/>
      <c r="F102" s="12"/>
    </row>
    <row r="103" spans="5:6" x14ac:dyDescent="0.25">
      <c r="E103" s="11"/>
      <c r="F103" s="12"/>
    </row>
    <row r="104" spans="5:6" x14ac:dyDescent="0.25">
      <c r="E104" s="11"/>
      <c r="F104" s="12"/>
    </row>
    <row r="105" spans="5:6" x14ac:dyDescent="0.25">
      <c r="E105" s="11"/>
      <c r="F105" s="12"/>
    </row>
    <row r="106" spans="5:6" x14ac:dyDescent="0.25">
      <c r="E106" s="11"/>
      <c r="F106" s="12"/>
    </row>
    <row r="107" spans="5:6" x14ac:dyDescent="0.25">
      <c r="E107" s="11"/>
      <c r="F107" s="12"/>
    </row>
    <row r="108" spans="5:6" x14ac:dyDescent="0.25">
      <c r="E108" s="11"/>
      <c r="F108" s="12"/>
    </row>
    <row r="109" spans="5:6" x14ac:dyDescent="0.25">
      <c r="E109" s="11"/>
      <c r="F109" s="12"/>
    </row>
    <row r="110" spans="5:6" x14ac:dyDescent="0.25">
      <c r="E110" s="11"/>
      <c r="F110" s="12"/>
    </row>
    <row r="111" spans="5:6" x14ac:dyDescent="0.25">
      <c r="E111" s="11"/>
      <c r="F111" s="12"/>
    </row>
    <row r="112" spans="5:6" x14ac:dyDescent="0.25">
      <c r="E112" s="11"/>
      <c r="F112" s="12"/>
    </row>
    <row r="113" spans="5:6" x14ac:dyDescent="0.25">
      <c r="E113" s="11"/>
      <c r="F113" s="12"/>
    </row>
    <row r="114" spans="5:6" x14ac:dyDescent="0.25">
      <c r="E114" s="11"/>
      <c r="F114" s="12"/>
    </row>
    <row r="115" spans="5:6" x14ac:dyDescent="0.25">
      <c r="E115" s="11"/>
      <c r="F115" s="12"/>
    </row>
    <row r="116" spans="5:6" x14ac:dyDescent="0.25">
      <c r="E116" s="11"/>
      <c r="F116" s="12"/>
    </row>
    <row r="117" spans="5:6" x14ac:dyDescent="0.25">
      <c r="E117" s="11"/>
      <c r="F117" s="12"/>
    </row>
    <row r="118" spans="5:6" x14ac:dyDescent="0.25">
      <c r="E118" s="11"/>
      <c r="F118" s="12"/>
    </row>
    <row r="119" spans="5:6" x14ac:dyDescent="0.25">
      <c r="E119" s="11"/>
      <c r="F119" s="12"/>
    </row>
    <row r="120" spans="5:6" x14ac:dyDescent="0.25">
      <c r="E120" s="11"/>
      <c r="F120" s="12"/>
    </row>
    <row r="121" spans="5:6" x14ac:dyDescent="0.25">
      <c r="E121" s="11"/>
      <c r="F121" s="12"/>
    </row>
    <row r="122" spans="5:6" x14ac:dyDescent="0.25">
      <c r="E122" s="11"/>
      <c r="F122" s="12"/>
    </row>
    <row r="123" spans="5:6" x14ac:dyDescent="0.25">
      <c r="E123" s="11"/>
      <c r="F123" s="12"/>
    </row>
    <row r="124" spans="5:6" x14ac:dyDescent="0.25">
      <c r="E124" s="11"/>
      <c r="F124" s="12"/>
    </row>
    <row r="125" spans="5:6" x14ac:dyDescent="0.25">
      <c r="E125" s="11"/>
      <c r="F125" s="12"/>
    </row>
    <row r="126" spans="5:6" x14ac:dyDescent="0.25">
      <c r="E126" s="11"/>
      <c r="F126" s="12"/>
    </row>
    <row r="127" spans="5:6" x14ac:dyDescent="0.25">
      <c r="E127" s="11"/>
      <c r="F127" s="12"/>
    </row>
    <row r="128" spans="5:6" x14ac:dyDescent="0.25">
      <c r="E128" s="11"/>
      <c r="F128" s="12"/>
    </row>
    <row r="129" spans="5:6" x14ac:dyDescent="0.25">
      <c r="E129" s="11"/>
      <c r="F129" s="12"/>
    </row>
    <row r="130" spans="5:6" x14ac:dyDescent="0.25">
      <c r="E130" s="11"/>
      <c r="F130" s="12"/>
    </row>
    <row r="131" spans="5:6" x14ac:dyDescent="0.25">
      <c r="E131" s="11"/>
      <c r="F131" s="12"/>
    </row>
    <row r="132" spans="5:6" x14ac:dyDescent="0.25">
      <c r="E132" s="11"/>
      <c r="F132" s="12"/>
    </row>
    <row r="133" spans="5:6" x14ac:dyDescent="0.25">
      <c r="E133" s="11"/>
      <c r="F133" s="12"/>
    </row>
    <row r="134" spans="5:6" x14ac:dyDescent="0.25">
      <c r="E134" s="11"/>
      <c r="F134" s="12"/>
    </row>
    <row r="135" spans="5:6" x14ac:dyDescent="0.25">
      <c r="E135" s="11"/>
      <c r="F135" s="12"/>
    </row>
    <row r="136" spans="5:6" x14ac:dyDescent="0.25">
      <c r="E136" s="11"/>
      <c r="F136" s="12"/>
    </row>
    <row r="137" spans="5:6" x14ac:dyDescent="0.25">
      <c r="E137" s="11"/>
      <c r="F137" s="12"/>
    </row>
    <row r="138" spans="5:6" x14ac:dyDescent="0.25">
      <c r="E138" s="11"/>
      <c r="F138" s="12"/>
    </row>
    <row r="139" spans="5:6" x14ac:dyDescent="0.25">
      <c r="E139" s="11"/>
      <c r="F139" s="12"/>
    </row>
    <row r="140" spans="5:6" x14ac:dyDescent="0.25">
      <c r="E140" s="11"/>
      <c r="F140" s="12"/>
    </row>
    <row r="141" spans="5:6" x14ac:dyDescent="0.25">
      <c r="E141" s="11"/>
      <c r="F141" s="12"/>
    </row>
    <row r="142" spans="5:6" x14ac:dyDescent="0.25">
      <c r="E142" s="11"/>
      <c r="F142" s="12"/>
    </row>
    <row r="143" spans="5:6" x14ac:dyDescent="0.25">
      <c r="E143" s="11"/>
      <c r="F143" s="12"/>
    </row>
    <row r="144" spans="5:6" x14ac:dyDescent="0.25">
      <c r="E144" s="11"/>
      <c r="F144" s="12"/>
    </row>
    <row r="145" spans="5:6" x14ac:dyDescent="0.25">
      <c r="E145" s="11"/>
      <c r="F145" s="12"/>
    </row>
    <row r="146" spans="5:6" x14ac:dyDescent="0.25">
      <c r="E146" s="11"/>
      <c r="F146" s="12"/>
    </row>
    <row r="147" spans="5:6" x14ac:dyDescent="0.25">
      <c r="E147" s="11"/>
      <c r="F147" s="12"/>
    </row>
    <row r="148" spans="5:6" x14ac:dyDescent="0.25">
      <c r="E148" s="11"/>
      <c r="F148" s="12"/>
    </row>
    <row r="149" spans="5:6" x14ac:dyDescent="0.25">
      <c r="E149" s="11"/>
      <c r="F149" s="12"/>
    </row>
    <row r="150" spans="5:6" x14ac:dyDescent="0.25">
      <c r="E150" s="11"/>
      <c r="F150" s="12"/>
    </row>
    <row r="151" spans="5:6" x14ac:dyDescent="0.25">
      <c r="E151" s="11"/>
      <c r="F151" s="12"/>
    </row>
    <row r="152" spans="5:6" x14ac:dyDescent="0.25">
      <c r="E152" s="11"/>
      <c r="F152" s="12"/>
    </row>
    <row r="153" spans="5:6" x14ac:dyDescent="0.25">
      <c r="E153" s="11"/>
      <c r="F153" s="12"/>
    </row>
    <row r="154" spans="5:6" x14ac:dyDescent="0.25">
      <c r="E154" s="11"/>
      <c r="F154" s="12"/>
    </row>
    <row r="155" spans="5:6" x14ac:dyDescent="0.25">
      <c r="E155" s="11"/>
      <c r="F155" s="12"/>
    </row>
    <row r="156" spans="5:6" x14ac:dyDescent="0.25">
      <c r="E156" s="11"/>
      <c r="F156" s="12"/>
    </row>
    <row r="157" spans="5:6" x14ac:dyDescent="0.25">
      <c r="E157" s="11"/>
      <c r="F157" s="12"/>
    </row>
    <row r="158" spans="5:6" x14ac:dyDescent="0.25">
      <c r="E158" s="11"/>
      <c r="F158" s="12"/>
    </row>
    <row r="159" spans="5:6" x14ac:dyDescent="0.25">
      <c r="E159" s="11"/>
      <c r="F159" s="12"/>
    </row>
    <row r="160" spans="5:6" x14ac:dyDescent="0.25">
      <c r="E160" s="11"/>
      <c r="F160" s="12"/>
    </row>
    <row r="161" spans="5:6" x14ac:dyDescent="0.25">
      <c r="E161" s="11"/>
      <c r="F161" s="12"/>
    </row>
    <row r="162" spans="5:6" x14ac:dyDescent="0.25">
      <c r="E162" s="11"/>
      <c r="F162" s="12"/>
    </row>
    <row r="163" spans="5:6" x14ac:dyDescent="0.25">
      <c r="E163" s="11"/>
      <c r="F163" s="12"/>
    </row>
    <row r="164" spans="5:6" x14ac:dyDescent="0.25">
      <c r="E164" s="11"/>
      <c r="F164" s="12"/>
    </row>
    <row r="165" spans="5:6" x14ac:dyDescent="0.25">
      <c r="E165" s="11"/>
      <c r="F165" s="12"/>
    </row>
    <row r="166" spans="5:6" x14ac:dyDescent="0.25">
      <c r="E166" s="11"/>
      <c r="F166" s="12"/>
    </row>
    <row r="167" spans="5:6" x14ac:dyDescent="0.25">
      <c r="E167" s="11"/>
      <c r="F167" s="12"/>
    </row>
    <row r="168" spans="5:6" x14ac:dyDescent="0.25">
      <c r="E168" s="11"/>
      <c r="F168" s="12"/>
    </row>
    <row r="169" spans="5:6" x14ac:dyDescent="0.25">
      <c r="E169" s="11"/>
      <c r="F169" s="12"/>
    </row>
    <row r="170" spans="5:6" x14ac:dyDescent="0.25">
      <c r="E170" s="11"/>
      <c r="F170" s="12"/>
    </row>
    <row r="171" spans="5:6" x14ac:dyDescent="0.25">
      <c r="E171" s="11"/>
      <c r="F171" s="12"/>
    </row>
    <row r="172" spans="5:6" x14ac:dyDescent="0.25">
      <c r="E172" s="11"/>
      <c r="F172" s="12"/>
    </row>
    <row r="173" spans="5:6" x14ac:dyDescent="0.25">
      <c r="E173" s="11"/>
      <c r="F173" s="12"/>
    </row>
    <row r="174" spans="5:6" x14ac:dyDescent="0.25">
      <c r="E174" s="11"/>
      <c r="F174" s="12"/>
    </row>
    <row r="175" spans="5:6" x14ac:dyDescent="0.25">
      <c r="E175" s="11"/>
      <c r="F175" s="12"/>
    </row>
    <row r="176" spans="5:6" x14ac:dyDescent="0.25">
      <c r="E176" s="11"/>
      <c r="F176" s="12"/>
    </row>
    <row r="177" spans="5:6" x14ac:dyDescent="0.25">
      <c r="E177" s="11"/>
      <c r="F177" s="12"/>
    </row>
    <row r="178" spans="5:6" x14ac:dyDescent="0.25">
      <c r="E178" s="11"/>
      <c r="F178" s="12"/>
    </row>
    <row r="179" spans="5:6" x14ac:dyDescent="0.25">
      <c r="E179" s="11"/>
      <c r="F179" s="12"/>
    </row>
    <row r="180" spans="5:6" x14ac:dyDescent="0.25">
      <c r="E180" s="11"/>
      <c r="F180" s="12"/>
    </row>
    <row r="181" spans="5:6" x14ac:dyDescent="0.25">
      <c r="E181" s="11"/>
      <c r="F181" s="12"/>
    </row>
    <row r="182" spans="5:6" x14ac:dyDescent="0.25">
      <c r="E182" s="11"/>
      <c r="F182" s="12"/>
    </row>
    <row r="183" spans="5:6" x14ac:dyDescent="0.25">
      <c r="E183" s="11"/>
      <c r="F183" s="12"/>
    </row>
    <row r="184" spans="5:6" x14ac:dyDescent="0.25">
      <c r="E184" s="11"/>
      <c r="F184" s="12"/>
    </row>
    <row r="185" spans="5:6" x14ac:dyDescent="0.25">
      <c r="E185" s="11"/>
      <c r="F185" s="12"/>
    </row>
    <row r="186" spans="5:6" x14ac:dyDescent="0.25">
      <c r="E186" s="11"/>
      <c r="F186" s="12"/>
    </row>
    <row r="187" spans="5:6" x14ac:dyDescent="0.25">
      <c r="E187" s="11"/>
      <c r="F187" s="12"/>
    </row>
    <row r="188" spans="5:6" x14ac:dyDescent="0.25">
      <c r="E188" s="11"/>
      <c r="F188" s="12"/>
    </row>
    <row r="189" spans="5:6" x14ac:dyDescent="0.25">
      <c r="E189" s="11"/>
      <c r="F189" s="12"/>
    </row>
    <row r="190" spans="5:6" x14ac:dyDescent="0.25">
      <c r="E190" s="11"/>
      <c r="F190" s="12"/>
    </row>
    <row r="191" spans="5:6" x14ac:dyDescent="0.25">
      <c r="E191" s="11"/>
      <c r="F191" s="12"/>
    </row>
    <row r="192" spans="5:6" x14ac:dyDescent="0.25">
      <c r="E192" s="11"/>
      <c r="F192" s="12"/>
    </row>
    <row r="193" spans="5:6" x14ac:dyDescent="0.25">
      <c r="E193" s="11"/>
      <c r="F193" s="12"/>
    </row>
    <row r="194" spans="5:6" x14ac:dyDescent="0.25">
      <c r="E194" s="11"/>
      <c r="F194" s="12"/>
    </row>
    <row r="195" spans="5:6" x14ac:dyDescent="0.25">
      <c r="E195" s="11"/>
      <c r="F195" s="12"/>
    </row>
    <row r="196" spans="5:6" x14ac:dyDescent="0.25">
      <c r="E196" s="11"/>
      <c r="F196" s="12"/>
    </row>
    <row r="197" spans="5:6" x14ac:dyDescent="0.25">
      <c r="E197" s="11"/>
      <c r="F197" s="12"/>
    </row>
    <row r="198" spans="5:6" x14ac:dyDescent="0.25">
      <c r="E198" s="11"/>
      <c r="F198" s="12"/>
    </row>
    <row r="199" spans="5:6" x14ac:dyDescent="0.25">
      <c r="E199" s="11"/>
      <c r="F199" s="12"/>
    </row>
    <row r="200" spans="5:6" x14ac:dyDescent="0.25">
      <c r="E200" s="11"/>
      <c r="F200" s="12"/>
    </row>
    <row r="201" spans="5:6" x14ac:dyDescent="0.25">
      <c r="E201" s="11"/>
      <c r="F201" s="12"/>
    </row>
    <row r="202" spans="5:6" x14ac:dyDescent="0.25">
      <c r="E202" s="11"/>
      <c r="F202" s="12"/>
    </row>
    <row r="203" spans="5:6" x14ac:dyDescent="0.25">
      <c r="E203" s="11"/>
      <c r="F203" s="12"/>
    </row>
    <row r="204" spans="5:6" x14ac:dyDescent="0.25">
      <c r="E204" s="11"/>
      <c r="F204" s="12"/>
    </row>
    <row r="205" spans="5:6" x14ac:dyDescent="0.25">
      <c r="E205" s="11"/>
      <c r="F205" s="12"/>
    </row>
    <row r="206" spans="5:6" x14ac:dyDescent="0.25">
      <c r="E206" s="11"/>
      <c r="F206" s="12"/>
    </row>
    <row r="207" spans="5:6" x14ac:dyDescent="0.25">
      <c r="E207" s="11"/>
      <c r="F207" s="12"/>
    </row>
    <row r="208" spans="5:6" x14ac:dyDescent="0.25">
      <c r="E208" s="11"/>
      <c r="F208" s="12"/>
    </row>
    <row r="209" spans="5:6" x14ac:dyDescent="0.25">
      <c r="E209" s="11"/>
      <c r="F209" s="12"/>
    </row>
    <row r="210" spans="5:6" x14ac:dyDescent="0.25">
      <c r="E210" s="11"/>
      <c r="F210" s="12"/>
    </row>
    <row r="211" spans="5:6" x14ac:dyDescent="0.25">
      <c r="E211" s="11"/>
      <c r="F211" s="12"/>
    </row>
    <row r="212" spans="5:6" x14ac:dyDescent="0.25">
      <c r="E212" s="11"/>
      <c r="F212" s="12"/>
    </row>
    <row r="213" spans="5:6" x14ac:dyDescent="0.25">
      <c r="E213" s="11"/>
      <c r="F213" s="12"/>
    </row>
    <row r="214" spans="5:6" x14ac:dyDescent="0.25">
      <c r="E214" s="11"/>
      <c r="F214" s="12"/>
    </row>
    <row r="215" spans="5:6" x14ac:dyDescent="0.25">
      <c r="E215" s="11"/>
      <c r="F215" s="12"/>
    </row>
    <row r="216" spans="5:6" x14ac:dyDescent="0.25">
      <c r="E216" s="11"/>
      <c r="F216" s="12"/>
    </row>
    <row r="217" spans="5:6" x14ac:dyDescent="0.25">
      <c r="E217" s="11"/>
      <c r="F217" s="12"/>
    </row>
    <row r="218" spans="5:6" x14ac:dyDescent="0.25">
      <c r="E218" s="11"/>
      <c r="F218" s="12"/>
    </row>
    <row r="219" spans="5:6" x14ac:dyDescent="0.25">
      <c r="E219" s="11"/>
      <c r="F219" s="12"/>
    </row>
    <row r="220" spans="5:6" x14ac:dyDescent="0.25">
      <c r="E220" s="11"/>
      <c r="F220" s="12"/>
    </row>
    <row r="221" spans="5:6" x14ac:dyDescent="0.25">
      <c r="E221" s="11"/>
      <c r="F221" s="12"/>
    </row>
    <row r="222" spans="5:6" x14ac:dyDescent="0.25">
      <c r="E222" s="11"/>
      <c r="F222" s="12"/>
    </row>
    <row r="223" spans="5:6" x14ac:dyDescent="0.25">
      <c r="E223" s="11"/>
      <c r="F223" s="12"/>
    </row>
    <row r="224" spans="5:6" x14ac:dyDescent="0.25">
      <c r="E224" s="11"/>
      <c r="F224" s="12"/>
    </row>
    <row r="225" spans="5:6" x14ac:dyDescent="0.25">
      <c r="E225" s="11"/>
      <c r="F225" s="12"/>
    </row>
    <row r="226" spans="5:6" x14ac:dyDescent="0.25">
      <c r="E226" s="11"/>
      <c r="F226" s="12"/>
    </row>
    <row r="227" spans="5:6" x14ac:dyDescent="0.25">
      <c r="E227" s="11"/>
      <c r="F227" s="12"/>
    </row>
    <row r="228" spans="5:6" x14ac:dyDescent="0.25">
      <c r="E228" s="11"/>
      <c r="F228" s="12"/>
    </row>
    <row r="229" spans="5:6" x14ac:dyDescent="0.25">
      <c r="E229" s="11"/>
      <c r="F229" s="12"/>
    </row>
    <row r="230" spans="5:6" x14ac:dyDescent="0.25">
      <c r="E230" s="11"/>
      <c r="F230" s="12"/>
    </row>
    <row r="231" spans="5:6" x14ac:dyDescent="0.25">
      <c r="E231" s="11"/>
      <c r="F231" s="12"/>
    </row>
    <row r="232" spans="5:6" x14ac:dyDescent="0.25">
      <c r="E232" s="11"/>
      <c r="F232" s="12"/>
    </row>
    <row r="233" spans="5:6" x14ac:dyDescent="0.25">
      <c r="E233" s="11"/>
      <c r="F233" s="12"/>
    </row>
    <row r="234" spans="5:6" x14ac:dyDescent="0.25">
      <c r="E234" s="11"/>
      <c r="F234" s="12"/>
    </row>
    <row r="235" spans="5:6" x14ac:dyDescent="0.25">
      <c r="E235" s="11"/>
      <c r="F235" s="12"/>
    </row>
    <row r="236" spans="5:6" x14ac:dyDescent="0.25">
      <c r="E236" s="11"/>
      <c r="F236" s="12"/>
    </row>
    <row r="237" spans="5:6" x14ac:dyDescent="0.25">
      <c r="E237" s="11"/>
      <c r="F237" s="12"/>
    </row>
    <row r="238" spans="5:6" x14ac:dyDescent="0.25">
      <c r="E238" s="11"/>
      <c r="F238" s="12"/>
    </row>
    <row r="239" spans="5:6" x14ac:dyDescent="0.25">
      <c r="E239" s="11"/>
      <c r="F239" s="12"/>
    </row>
    <row r="240" spans="5:6" x14ac:dyDescent="0.25">
      <c r="E240" s="11"/>
      <c r="F240" s="12"/>
    </row>
    <row r="241" spans="5:6" x14ac:dyDescent="0.25">
      <c r="E241" s="11"/>
      <c r="F241" s="12"/>
    </row>
    <row r="242" spans="5:6" x14ac:dyDescent="0.25">
      <c r="E242" s="11"/>
      <c r="F242" s="12"/>
    </row>
    <row r="243" spans="5:6" x14ac:dyDescent="0.25">
      <c r="E243" s="11"/>
      <c r="F243" s="12"/>
    </row>
    <row r="244" spans="5:6" x14ac:dyDescent="0.25">
      <c r="E244" s="11"/>
      <c r="F244" s="12"/>
    </row>
    <row r="245" spans="5:6" x14ac:dyDescent="0.25">
      <c r="E245" s="11"/>
      <c r="F245" s="12"/>
    </row>
    <row r="246" spans="5:6" x14ac:dyDescent="0.25">
      <c r="E246" s="11"/>
      <c r="F246" s="12"/>
    </row>
    <row r="247" spans="5:6" x14ac:dyDescent="0.25">
      <c r="E247" s="11"/>
      <c r="F247" s="12"/>
    </row>
    <row r="248" spans="5:6" x14ac:dyDescent="0.25">
      <c r="E248" s="11"/>
      <c r="F248" s="12"/>
    </row>
    <row r="249" spans="5:6" x14ac:dyDescent="0.25">
      <c r="E249" s="11"/>
      <c r="F249" s="12"/>
    </row>
    <row r="250" spans="5:6" x14ac:dyDescent="0.25">
      <c r="E250" s="11"/>
      <c r="F250" s="12"/>
    </row>
    <row r="251" spans="5:6" x14ac:dyDescent="0.25">
      <c r="E251" s="11"/>
      <c r="F251" s="12"/>
    </row>
    <row r="252" spans="5:6" x14ac:dyDescent="0.25">
      <c r="E252" s="11"/>
      <c r="F252" s="12"/>
    </row>
    <row r="253" spans="5:6" x14ac:dyDescent="0.25">
      <c r="E253" s="11"/>
      <c r="F253" s="12"/>
    </row>
    <row r="254" spans="5:6" x14ac:dyDescent="0.25">
      <c r="E254" s="11"/>
      <c r="F254" s="12"/>
    </row>
    <row r="255" spans="5:6" x14ac:dyDescent="0.25">
      <c r="E255" s="11"/>
      <c r="F255" s="12"/>
    </row>
    <row r="256" spans="5:6" x14ac:dyDescent="0.25">
      <c r="E256" s="11"/>
      <c r="F256" s="12"/>
    </row>
    <row r="257" spans="5:6" x14ac:dyDescent="0.25">
      <c r="E257" s="11"/>
      <c r="F257" s="12"/>
    </row>
    <row r="258" spans="5:6" x14ac:dyDescent="0.25">
      <c r="E258" s="11"/>
      <c r="F258" s="12"/>
    </row>
    <row r="259" spans="5:6" x14ac:dyDescent="0.25">
      <c r="E259" s="11"/>
      <c r="F259" s="12"/>
    </row>
    <row r="260" spans="5:6" x14ac:dyDescent="0.25">
      <c r="E260" s="11"/>
      <c r="F260" s="12"/>
    </row>
    <row r="261" spans="5:6" x14ac:dyDescent="0.25">
      <c r="E261" s="11"/>
      <c r="F261" s="12"/>
    </row>
    <row r="262" spans="5:6" x14ac:dyDescent="0.25">
      <c r="E262" s="11"/>
      <c r="F262" s="12"/>
    </row>
    <row r="263" spans="5:6" x14ac:dyDescent="0.25">
      <c r="E263" s="11"/>
      <c r="F263" s="12"/>
    </row>
    <row r="264" spans="5:6" x14ac:dyDescent="0.25">
      <c r="E264" s="11"/>
      <c r="F264" s="12"/>
    </row>
    <row r="265" spans="5:6" x14ac:dyDescent="0.25">
      <c r="E265" s="11"/>
      <c r="F265" s="12"/>
    </row>
    <row r="266" spans="5:6" x14ac:dyDescent="0.25">
      <c r="E266" s="11"/>
      <c r="F266" s="12"/>
    </row>
    <row r="267" spans="5:6" x14ac:dyDescent="0.25">
      <c r="E267" s="11"/>
      <c r="F267" s="12"/>
    </row>
    <row r="268" spans="5:6" x14ac:dyDescent="0.25">
      <c r="E268" s="11"/>
      <c r="F268" s="12"/>
    </row>
    <row r="269" spans="5:6" x14ac:dyDescent="0.25">
      <c r="E269" s="11"/>
      <c r="F269" s="12"/>
    </row>
    <row r="270" spans="5:6" x14ac:dyDescent="0.25">
      <c r="E270" s="11"/>
      <c r="F270" s="12"/>
    </row>
  </sheetData>
  <mergeCells count="1">
    <mergeCell ref="B76:C7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1D8E-618E-4A51-8D4A-D3E4838C9D22}">
  <dimension ref="B21:S276"/>
  <sheetViews>
    <sheetView showGridLines="0" topLeftCell="A17" workbookViewId="0">
      <selection activeCell="F25" sqref="F25"/>
    </sheetView>
  </sheetViews>
  <sheetFormatPr baseColWidth="10" defaultRowHeight="15" x14ac:dyDescent="0.25"/>
  <cols>
    <col min="2" max="2" width="36.85546875" bestFit="1" customWidth="1"/>
    <col min="3" max="3" width="26" bestFit="1" customWidth="1"/>
    <col min="4" max="4" width="16.140625" bestFit="1" customWidth="1"/>
    <col min="6" max="6" width="14" bestFit="1" customWidth="1"/>
    <col min="7" max="7" width="20.140625" bestFit="1" customWidth="1"/>
    <col min="14" max="14" width="18" bestFit="1" customWidth="1"/>
  </cols>
  <sheetData>
    <row r="21" spans="2:7" x14ac:dyDescent="0.25">
      <c r="B21" s="33" t="s">
        <v>0</v>
      </c>
      <c r="C21" s="33" t="s">
        <v>1</v>
      </c>
    </row>
    <row r="22" spans="2:7" x14ac:dyDescent="0.25">
      <c r="B22" s="34" t="s">
        <v>2</v>
      </c>
      <c r="C22" s="38"/>
    </row>
    <row r="23" spans="2:7" x14ac:dyDescent="0.25">
      <c r="B23" s="34" t="s">
        <v>3</v>
      </c>
      <c r="C23" s="39"/>
    </row>
    <row r="24" spans="2:7" x14ac:dyDescent="0.25">
      <c r="B24" s="34" t="s">
        <v>4</v>
      </c>
      <c r="C24" s="40"/>
    </row>
    <row r="25" spans="2:7" x14ac:dyDescent="0.25">
      <c r="B25" s="34" t="s">
        <v>5</v>
      </c>
      <c r="C25" s="41"/>
    </row>
    <row r="26" spans="2:7" x14ac:dyDescent="0.25">
      <c r="B26" s="34" t="s">
        <v>6</v>
      </c>
      <c r="C26" s="42"/>
    </row>
    <row r="27" spans="2:7" ht="15.75" thickBot="1" x14ac:dyDescent="0.3"/>
    <row r="28" spans="2:7" ht="15.75" thickBot="1" x14ac:dyDescent="0.3">
      <c r="B28" s="54" t="s">
        <v>7</v>
      </c>
      <c r="C28" s="55" t="s">
        <v>29</v>
      </c>
      <c r="D28" s="55" t="s">
        <v>8</v>
      </c>
      <c r="E28" s="55" t="s">
        <v>9</v>
      </c>
      <c r="F28" s="55" t="s">
        <v>10</v>
      </c>
      <c r="G28" s="56" t="s">
        <v>11</v>
      </c>
    </row>
    <row r="29" spans="2:7" ht="15.75" thickTop="1" x14ac:dyDescent="0.25">
      <c r="B29" s="3" t="s">
        <v>14</v>
      </c>
      <c r="C29" s="57"/>
      <c r="D29" s="57"/>
      <c r="E29" s="4"/>
      <c r="F29" s="5"/>
      <c r="G29" s="8"/>
    </row>
    <row r="30" spans="2:7" x14ac:dyDescent="0.25">
      <c r="B30" s="3" t="s">
        <v>15</v>
      </c>
      <c r="C30" s="57"/>
      <c r="D30" s="57"/>
      <c r="E30" s="4"/>
      <c r="F30" s="5"/>
      <c r="G30" s="8"/>
    </row>
    <row r="31" spans="2:7" x14ac:dyDescent="0.25">
      <c r="B31" s="58"/>
      <c r="C31" s="59"/>
      <c r="D31" s="59"/>
      <c r="E31" s="60"/>
      <c r="F31" s="61"/>
      <c r="G31" s="62">
        <f>E31*F31</f>
        <v>0</v>
      </c>
    </row>
    <row r="32" spans="2:7" x14ac:dyDescent="0.25">
      <c r="B32" s="58"/>
      <c r="C32" s="59"/>
      <c r="D32" s="59"/>
      <c r="E32" s="60"/>
      <c r="F32" s="61"/>
      <c r="G32" s="62">
        <f t="shared" ref="G32:G65" si="0">E32*F32</f>
        <v>0</v>
      </c>
    </row>
    <row r="33" spans="2:7" x14ac:dyDescent="0.25">
      <c r="B33" s="58"/>
      <c r="C33" s="59"/>
      <c r="D33" s="59"/>
      <c r="E33" s="60"/>
      <c r="F33" s="61"/>
      <c r="G33" s="62">
        <f t="shared" si="0"/>
        <v>0</v>
      </c>
    </row>
    <row r="34" spans="2:7" x14ac:dyDescent="0.25">
      <c r="B34" s="58"/>
      <c r="C34" s="59"/>
      <c r="D34" s="59"/>
      <c r="E34" s="60"/>
      <c r="F34" s="61"/>
      <c r="G34" s="62">
        <f t="shared" si="0"/>
        <v>0</v>
      </c>
    </row>
    <row r="35" spans="2:7" x14ac:dyDescent="0.25">
      <c r="B35" s="58"/>
      <c r="C35" s="59"/>
      <c r="D35" s="59"/>
      <c r="E35" s="60"/>
      <c r="F35" s="61"/>
      <c r="G35" s="62">
        <f t="shared" si="0"/>
        <v>0</v>
      </c>
    </row>
    <row r="36" spans="2:7" x14ac:dyDescent="0.25">
      <c r="B36" s="58"/>
      <c r="C36" s="59"/>
      <c r="D36" s="59"/>
      <c r="E36" s="60"/>
      <c r="F36" s="61"/>
      <c r="G36" s="62">
        <f t="shared" si="0"/>
        <v>0</v>
      </c>
    </row>
    <row r="37" spans="2:7" x14ac:dyDescent="0.25">
      <c r="B37" s="58"/>
      <c r="C37" s="59"/>
      <c r="D37" s="59"/>
      <c r="E37" s="60"/>
      <c r="F37" s="61"/>
      <c r="G37" s="62">
        <f t="shared" si="0"/>
        <v>0</v>
      </c>
    </row>
    <row r="38" spans="2:7" x14ac:dyDescent="0.25">
      <c r="B38" s="58"/>
      <c r="C38" s="59"/>
      <c r="D38" s="59"/>
      <c r="E38" s="60"/>
      <c r="F38" s="61"/>
      <c r="G38" s="62">
        <f t="shared" si="0"/>
        <v>0</v>
      </c>
    </row>
    <row r="39" spans="2:7" x14ac:dyDescent="0.25">
      <c r="B39" s="63"/>
      <c r="C39" s="59"/>
      <c r="D39" s="59"/>
      <c r="E39" s="60"/>
      <c r="F39" s="61"/>
      <c r="G39" s="62">
        <f t="shared" si="0"/>
        <v>0</v>
      </c>
    </row>
    <row r="40" spans="2:7" x14ac:dyDescent="0.25">
      <c r="B40" s="58"/>
      <c r="C40" s="59"/>
      <c r="D40" s="59"/>
      <c r="E40" s="60"/>
      <c r="F40" s="61"/>
      <c r="G40" s="62">
        <f t="shared" si="0"/>
        <v>0</v>
      </c>
    </row>
    <row r="41" spans="2:7" x14ac:dyDescent="0.25">
      <c r="B41" s="58"/>
      <c r="C41" s="59"/>
      <c r="D41" s="59"/>
      <c r="E41" s="60"/>
      <c r="F41" s="61"/>
      <c r="G41" s="62">
        <f t="shared" si="0"/>
        <v>0</v>
      </c>
    </row>
    <row r="42" spans="2:7" x14ac:dyDescent="0.25">
      <c r="B42" s="58"/>
      <c r="C42" s="59"/>
      <c r="D42" s="59"/>
      <c r="E42" s="60"/>
      <c r="F42" s="61"/>
      <c r="G42" s="62">
        <f t="shared" si="0"/>
        <v>0</v>
      </c>
    </row>
    <row r="43" spans="2:7" x14ac:dyDescent="0.25">
      <c r="B43" s="58"/>
      <c r="C43" s="59"/>
      <c r="D43" s="59"/>
      <c r="E43" s="60"/>
      <c r="F43" s="61"/>
      <c r="G43" s="62">
        <f t="shared" si="0"/>
        <v>0</v>
      </c>
    </row>
    <row r="44" spans="2:7" x14ac:dyDescent="0.25">
      <c r="B44" s="58"/>
      <c r="C44" s="59"/>
      <c r="D44" s="59"/>
      <c r="E44" s="60"/>
      <c r="F44" s="61"/>
      <c r="G44" s="62">
        <f t="shared" si="0"/>
        <v>0</v>
      </c>
    </row>
    <row r="45" spans="2:7" x14ac:dyDescent="0.25">
      <c r="B45" s="58"/>
      <c r="C45" s="59"/>
      <c r="D45" s="59"/>
      <c r="E45" s="60"/>
      <c r="F45" s="61"/>
      <c r="G45" s="62">
        <f t="shared" si="0"/>
        <v>0</v>
      </c>
    </row>
    <row r="46" spans="2:7" x14ac:dyDescent="0.25">
      <c r="B46" s="9"/>
      <c r="C46" s="57"/>
      <c r="D46" s="57"/>
      <c r="E46" s="4"/>
      <c r="F46" s="5"/>
      <c r="G46" s="8"/>
    </row>
    <row r="47" spans="2:7" x14ac:dyDescent="0.25">
      <c r="B47" s="64" t="s">
        <v>16</v>
      </c>
      <c r="C47" s="35"/>
      <c r="D47" s="35"/>
      <c r="E47" s="36"/>
      <c r="F47" s="37"/>
      <c r="G47" s="65">
        <f>SUM(G31:G45)</f>
        <v>0</v>
      </c>
    </row>
    <row r="48" spans="2:7" x14ac:dyDescent="0.25">
      <c r="B48" s="10" t="s">
        <v>17</v>
      </c>
      <c r="C48" s="57"/>
      <c r="D48" s="57"/>
      <c r="E48" s="4"/>
      <c r="F48" s="5"/>
      <c r="G48" s="6"/>
    </row>
    <row r="49" spans="2:7" x14ac:dyDescent="0.25">
      <c r="B49" s="58"/>
      <c r="C49" s="59"/>
      <c r="D49" s="59"/>
      <c r="E49" s="60"/>
      <c r="F49" s="61"/>
      <c r="G49" s="62">
        <f t="shared" si="0"/>
        <v>0</v>
      </c>
    </row>
    <row r="50" spans="2:7" x14ac:dyDescent="0.25">
      <c r="B50" s="58"/>
      <c r="C50" s="59"/>
      <c r="D50" s="59"/>
      <c r="E50" s="60"/>
      <c r="F50" s="61"/>
      <c r="G50" s="62">
        <f t="shared" si="0"/>
        <v>0</v>
      </c>
    </row>
    <row r="51" spans="2:7" x14ac:dyDescent="0.25">
      <c r="B51" s="58"/>
      <c r="C51" s="59"/>
      <c r="D51" s="59"/>
      <c r="E51" s="60"/>
      <c r="F51" s="61"/>
      <c r="G51" s="62">
        <f t="shared" si="0"/>
        <v>0</v>
      </c>
    </row>
    <row r="52" spans="2:7" x14ac:dyDescent="0.25">
      <c r="B52" s="58"/>
      <c r="C52" s="59"/>
      <c r="D52" s="66"/>
      <c r="E52" s="60"/>
      <c r="F52" s="61"/>
      <c r="G52" s="62">
        <f t="shared" si="0"/>
        <v>0</v>
      </c>
    </row>
    <row r="53" spans="2:7" x14ac:dyDescent="0.25">
      <c r="B53" s="58"/>
      <c r="C53" s="59"/>
      <c r="D53" s="59"/>
      <c r="E53" s="60"/>
      <c r="F53" s="61"/>
      <c r="G53" s="62">
        <f t="shared" si="0"/>
        <v>0</v>
      </c>
    </row>
    <row r="54" spans="2:7" x14ac:dyDescent="0.25">
      <c r="B54" s="58"/>
      <c r="C54" s="59"/>
      <c r="D54" s="59"/>
      <c r="E54" s="60"/>
      <c r="F54" s="61"/>
      <c r="G54" s="62">
        <f t="shared" si="0"/>
        <v>0</v>
      </c>
    </row>
    <row r="55" spans="2:7" x14ac:dyDescent="0.25">
      <c r="B55" s="58"/>
      <c r="C55" s="59"/>
      <c r="D55" s="59"/>
      <c r="E55" s="60"/>
      <c r="F55" s="61"/>
      <c r="G55" s="62">
        <f t="shared" si="0"/>
        <v>0</v>
      </c>
    </row>
    <row r="56" spans="2:7" x14ac:dyDescent="0.25">
      <c r="B56" s="58"/>
      <c r="C56" s="59"/>
      <c r="D56" s="59"/>
      <c r="E56" s="60"/>
      <c r="F56" s="61"/>
      <c r="G56" s="62">
        <f t="shared" si="0"/>
        <v>0</v>
      </c>
    </row>
    <row r="57" spans="2:7" x14ac:dyDescent="0.25">
      <c r="B57" s="58"/>
      <c r="C57" s="59"/>
      <c r="D57" s="59"/>
      <c r="E57" s="60"/>
      <c r="F57" s="61"/>
      <c r="G57" s="62">
        <f t="shared" si="0"/>
        <v>0</v>
      </c>
    </row>
    <row r="58" spans="2:7" x14ac:dyDescent="0.25">
      <c r="B58" s="7"/>
      <c r="C58" s="57"/>
      <c r="D58" s="57"/>
      <c r="E58" s="4"/>
      <c r="F58" s="5"/>
      <c r="G58" s="6"/>
    </row>
    <row r="59" spans="2:7" x14ac:dyDescent="0.25">
      <c r="B59" s="64" t="s">
        <v>18</v>
      </c>
      <c r="C59" s="35"/>
      <c r="D59" s="35"/>
      <c r="E59" s="36"/>
      <c r="F59" s="37"/>
      <c r="G59" s="65">
        <f>SUM(G49:G57)</f>
        <v>0</v>
      </c>
    </row>
    <row r="60" spans="2:7" x14ac:dyDescent="0.25">
      <c r="B60" s="9"/>
      <c r="C60" s="57"/>
      <c r="D60" s="57"/>
      <c r="E60" s="4"/>
      <c r="F60" s="5"/>
      <c r="G60" s="6"/>
    </row>
    <row r="61" spans="2:7" x14ac:dyDescent="0.25">
      <c r="B61" s="67" t="s">
        <v>19</v>
      </c>
      <c r="C61" s="35"/>
      <c r="D61" s="35"/>
      <c r="E61" s="36"/>
      <c r="F61" s="37"/>
      <c r="G61" s="65">
        <f>G59+G47</f>
        <v>0</v>
      </c>
    </row>
    <row r="62" spans="2:7" x14ac:dyDescent="0.25">
      <c r="B62" s="7"/>
      <c r="C62" s="57"/>
      <c r="D62" s="57"/>
      <c r="E62" s="4"/>
      <c r="F62" s="5"/>
      <c r="G62" s="6"/>
    </row>
    <row r="63" spans="2:7" x14ac:dyDescent="0.25">
      <c r="B63" s="10" t="s">
        <v>20</v>
      </c>
      <c r="C63" s="57"/>
      <c r="D63" s="57"/>
      <c r="E63" s="4"/>
      <c r="F63" s="5"/>
      <c r="G63" s="6"/>
    </row>
    <row r="64" spans="2:7" x14ac:dyDescent="0.25">
      <c r="B64" s="7"/>
      <c r="C64" s="57"/>
      <c r="D64" s="57"/>
      <c r="E64" s="4"/>
      <c r="F64" s="5"/>
      <c r="G64" s="6"/>
    </row>
    <row r="65" spans="2:7" x14ac:dyDescent="0.25">
      <c r="B65" s="63"/>
      <c r="C65" s="59"/>
      <c r="D65" s="59"/>
      <c r="E65" s="60"/>
      <c r="F65" s="61"/>
      <c r="G65" s="62">
        <f t="shared" si="0"/>
        <v>0</v>
      </c>
    </row>
    <row r="66" spans="2:7" x14ac:dyDescent="0.25">
      <c r="B66" s="7"/>
      <c r="C66" s="57"/>
      <c r="D66" s="57"/>
      <c r="E66" s="4"/>
      <c r="F66" s="5"/>
      <c r="G66" s="6"/>
    </row>
    <row r="67" spans="2:7" x14ac:dyDescent="0.25">
      <c r="B67" s="68" t="s">
        <v>24</v>
      </c>
      <c r="C67" s="35"/>
      <c r="D67" s="35"/>
      <c r="E67" s="36"/>
      <c r="F67" s="37"/>
      <c r="G67" s="65">
        <f>G65</f>
        <v>0</v>
      </c>
    </row>
    <row r="68" spans="2:7" x14ac:dyDescent="0.25">
      <c r="B68" s="7"/>
      <c r="C68" s="57"/>
      <c r="D68" s="57"/>
      <c r="E68" s="4"/>
      <c r="F68" s="5"/>
      <c r="G68" s="6"/>
    </row>
    <row r="69" spans="2:7" x14ac:dyDescent="0.25">
      <c r="B69" s="63"/>
      <c r="C69" s="59"/>
      <c r="D69" s="59"/>
      <c r="E69" s="60"/>
      <c r="F69" s="61"/>
      <c r="G69" s="62">
        <f>E69*F69</f>
        <v>0</v>
      </c>
    </row>
    <row r="70" spans="2:7" x14ac:dyDescent="0.25">
      <c r="B70" s="63"/>
      <c r="C70" s="66"/>
      <c r="D70" s="59"/>
      <c r="E70" s="59"/>
      <c r="F70" s="61"/>
      <c r="G70" s="62">
        <f>E70*F70</f>
        <v>0</v>
      </c>
    </row>
    <row r="71" spans="2:7" x14ac:dyDescent="0.25">
      <c r="B71" s="7"/>
      <c r="C71" s="57"/>
      <c r="D71" s="57"/>
      <c r="E71" s="4"/>
      <c r="F71" s="5"/>
      <c r="G71" s="6"/>
    </row>
    <row r="72" spans="2:7" x14ac:dyDescent="0.25">
      <c r="B72" s="67" t="s">
        <v>30</v>
      </c>
      <c r="C72" s="35"/>
      <c r="D72" s="35"/>
      <c r="E72" s="36"/>
      <c r="F72" s="37"/>
      <c r="G72" s="65">
        <f>G70+G69</f>
        <v>0</v>
      </c>
    </row>
    <row r="73" spans="2:7" x14ac:dyDescent="0.25">
      <c r="B73" s="7"/>
      <c r="C73" s="57"/>
      <c r="D73" s="57"/>
      <c r="E73" s="57"/>
      <c r="F73" s="57"/>
      <c r="G73" s="8"/>
    </row>
    <row r="74" spans="2:7" ht="15.75" thickBot="1" x14ac:dyDescent="0.3">
      <c r="B74" s="69" t="s">
        <v>25</v>
      </c>
      <c r="C74" s="70"/>
      <c r="D74" s="70"/>
      <c r="E74" s="71"/>
      <c r="F74" s="72"/>
      <c r="G74" s="73">
        <f>G61+G67+G72</f>
        <v>0</v>
      </c>
    </row>
    <row r="76" spans="2:7" x14ac:dyDescent="0.25">
      <c r="G76" s="13"/>
    </row>
    <row r="77" spans="2:7" x14ac:dyDescent="0.25">
      <c r="B77" t="s">
        <v>31</v>
      </c>
      <c r="C77" s="16" t="e">
        <f>G74/C25</f>
        <v>#DIV/0!</v>
      </c>
    </row>
    <row r="78" spans="2:7" x14ac:dyDescent="0.25">
      <c r="C78" s="17"/>
    </row>
    <row r="79" spans="2:7" x14ac:dyDescent="0.25">
      <c r="B79" t="s">
        <v>32</v>
      </c>
      <c r="C79" s="18" t="e">
        <f>G67/(C26-(G61/C25))</f>
        <v>#DIV/0!</v>
      </c>
    </row>
    <row r="80" spans="2:7" x14ac:dyDescent="0.25">
      <c r="C80" s="13"/>
    </row>
    <row r="81" spans="2:19" x14ac:dyDescent="0.25">
      <c r="B81" t="s">
        <v>77</v>
      </c>
      <c r="C81" s="19" t="e">
        <f>G67/(1-((G61+G72)/(C25*C26)))</f>
        <v>#DIV/0!</v>
      </c>
      <c r="G81" s="15"/>
    </row>
    <row r="82" spans="2:19" x14ac:dyDescent="0.25">
      <c r="G82" s="15"/>
    </row>
    <row r="83" spans="2:19" x14ac:dyDescent="0.25">
      <c r="G83" s="15"/>
    </row>
    <row r="85" spans="2:19" ht="21" x14ac:dyDescent="0.35">
      <c r="B85" s="20" t="s">
        <v>78</v>
      </c>
      <c r="C85" s="20"/>
      <c r="G85" s="32" t="s">
        <v>79</v>
      </c>
      <c r="H85" s="32"/>
      <c r="I85" s="32"/>
      <c r="J85" s="32"/>
      <c r="K85" s="32"/>
      <c r="L85" s="32"/>
    </row>
    <row r="86" spans="2:19" x14ac:dyDescent="0.25">
      <c r="G86" s="1" t="s">
        <v>92</v>
      </c>
      <c r="H86" s="2">
        <v>0</v>
      </c>
      <c r="I86" s="2" t="e">
        <f>J86/2</f>
        <v>#DIV/0!</v>
      </c>
      <c r="J86" s="43" t="e">
        <f>C97</f>
        <v>#DIV/0!</v>
      </c>
      <c r="K86" s="2" t="e">
        <f>J86+J86-I86</f>
        <v>#DIV/0!</v>
      </c>
      <c r="L86" s="2" t="e">
        <f>K86+K86-J86</f>
        <v>#DIV/0!</v>
      </c>
      <c r="N86" s="1" t="str">
        <f>G86</f>
        <v>Unidades vendidas</v>
      </c>
      <c r="O86" s="2">
        <f t="shared" ref="O86:S86" si="1">H86</f>
        <v>0</v>
      </c>
      <c r="P86" s="2" t="e">
        <f t="shared" si="1"/>
        <v>#DIV/0!</v>
      </c>
      <c r="Q86" s="30" t="e">
        <f t="shared" si="1"/>
        <v>#DIV/0!</v>
      </c>
      <c r="R86" s="2" t="e">
        <f t="shared" si="1"/>
        <v>#DIV/0!</v>
      </c>
      <c r="S86" s="2" t="e">
        <f t="shared" si="1"/>
        <v>#DIV/0!</v>
      </c>
    </row>
    <row r="87" spans="2:19" x14ac:dyDescent="0.25">
      <c r="B87" t="s">
        <v>80</v>
      </c>
      <c r="C87" s="21">
        <f>C25</f>
        <v>0</v>
      </c>
      <c r="G87" s="1" t="s">
        <v>81</v>
      </c>
      <c r="H87" s="22">
        <f t="shared" ref="H87:I87" si="2">H86*$C$91</f>
        <v>0</v>
      </c>
      <c r="I87" s="22" t="e">
        <f t="shared" si="2"/>
        <v>#DIV/0!</v>
      </c>
      <c r="J87" s="44" t="e">
        <f>J86*$C$91</f>
        <v>#DIV/0!</v>
      </c>
      <c r="K87" s="22" t="e">
        <f t="shared" ref="K87:L87" si="3">K86*$C$91</f>
        <v>#DIV/0!</v>
      </c>
      <c r="L87" s="22" t="e">
        <f t="shared" si="3"/>
        <v>#DIV/0!</v>
      </c>
      <c r="N87" s="1" t="str">
        <f>G90</f>
        <v>Costo Total</v>
      </c>
      <c r="O87" s="2" t="e">
        <f t="shared" ref="O87:S87" si="4">H90</f>
        <v>#DIV/0!</v>
      </c>
      <c r="P87" s="2" t="e">
        <f t="shared" si="4"/>
        <v>#DIV/0!</v>
      </c>
      <c r="Q87" s="30" t="e">
        <f t="shared" si="4"/>
        <v>#DIV/0!</v>
      </c>
      <c r="R87" s="2" t="e">
        <f t="shared" si="4"/>
        <v>#DIV/0!</v>
      </c>
      <c r="S87" s="2" t="e">
        <f t="shared" si="4"/>
        <v>#DIV/0!</v>
      </c>
    </row>
    <row r="88" spans="2:19" x14ac:dyDescent="0.25">
      <c r="G88" s="1" t="s">
        <v>82</v>
      </c>
      <c r="H88" s="22" t="e">
        <f t="shared" ref="H88:I88" si="5">($C$95/$C$87)*H86</f>
        <v>#DIV/0!</v>
      </c>
      <c r="I88" s="22" t="e">
        <f t="shared" si="5"/>
        <v>#DIV/0!</v>
      </c>
      <c r="J88" s="44" t="e">
        <f>($C$95/$C$87)*J86</f>
        <v>#DIV/0!</v>
      </c>
      <c r="K88" s="22" t="e">
        <f t="shared" ref="K88:L88" si="6">($C$95/$C$87)*K86</f>
        <v>#DIV/0!</v>
      </c>
      <c r="L88" s="22" t="e">
        <f t="shared" si="6"/>
        <v>#DIV/0!</v>
      </c>
      <c r="N88" s="1" t="str">
        <f>G87</f>
        <v>Ventas</v>
      </c>
      <c r="O88" s="2">
        <f t="shared" ref="O88:S88" si="7">H87</f>
        <v>0</v>
      </c>
      <c r="P88" s="2" t="e">
        <f t="shared" si="7"/>
        <v>#DIV/0!</v>
      </c>
      <c r="Q88" s="30" t="e">
        <f t="shared" si="7"/>
        <v>#DIV/0!</v>
      </c>
      <c r="R88" s="2" t="e">
        <f t="shared" si="7"/>
        <v>#DIV/0!</v>
      </c>
      <c r="S88" s="2" t="e">
        <f t="shared" si="7"/>
        <v>#DIV/0!</v>
      </c>
    </row>
    <row r="89" spans="2:19" x14ac:dyDescent="0.25">
      <c r="B89" t="s">
        <v>83</v>
      </c>
      <c r="C89" s="23"/>
      <c r="D89" t="s">
        <v>85</v>
      </c>
      <c r="E89" s="11"/>
      <c r="F89" s="12"/>
      <c r="G89" s="24" t="s">
        <v>86</v>
      </c>
      <c r="H89" s="22">
        <f>$C$93</f>
        <v>0</v>
      </c>
      <c r="I89" s="22">
        <f t="shared" ref="I89:L89" si="8">$C$93</f>
        <v>0</v>
      </c>
      <c r="J89" s="44">
        <f t="shared" si="8"/>
        <v>0</v>
      </c>
      <c r="K89" s="22">
        <f t="shared" si="8"/>
        <v>0</v>
      </c>
      <c r="L89" s="22">
        <f t="shared" si="8"/>
        <v>0</v>
      </c>
    </row>
    <row r="90" spans="2:19" x14ac:dyDescent="0.25">
      <c r="E90" s="11"/>
      <c r="F90" s="12"/>
      <c r="G90" s="24" t="s">
        <v>87</v>
      </c>
      <c r="H90" s="22" t="e">
        <f>H88+H89</f>
        <v>#DIV/0!</v>
      </c>
      <c r="I90" s="22" t="e">
        <f t="shared" ref="I90:L90" si="9">I88+I89</f>
        <v>#DIV/0!</v>
      </c>
      <c r="J90" s="44" t="e">
        <f t="shared" si="9"/>
        <v>#DIV/0!</v>
      </c>
      <c r="K90" s="22" t="e">
        <f t="shared" si="9"/>
        <v>#DIV/0!</v>
      </c>
      <c r="L90" s="22" t="e">
        <f t="shared" si="9"/>
        <v>#DIV/0!</v>
      </c>
    </row>
    <row r="91" spans="2:19" x14ac:dyDescent="0.25">
      <c r="B91" t="s">
        <v>10</v>
      </c>
      <c r="C91" s="25">
        <f>C26</f>
        <v>0</v>
      </c>
      <c r="E91" s="11"/>
      <c r="F91" s="12"/>
      <c r="G91" s="24" t="s">
        <v>88</v>
      </c>
      <c r="H91" s="22" t="e">
        <f>H87-H90</f>
        <v>#DIV/0!</v>
      </c>
      <c r="I91" s="22" t="e">
        <f t="shared" ref="I91:L91" si="10">I87-I90</f>
        <v>#DIV/0!</v>
      </c>
      <c r="J91" s="44" t="e">
        <f t="shared" si="10"/>
        <v>#DIV/0!</v>
      </c>
      <c r="K91" s="22" t="e">
        <f t="shared" si="10"/>
        <v>#DIV/0!</v>
      </c>
      <c r="L91" s="22" t="e">
        <f t="shared" si="10"/>
        <v>#DIV/0!</v>
      </c>
    </row>
    <row r="92" spans="2:19" x14ac:dyDescent="0.25">
      <c r="E92" s="11"/>
      <c r="F92" s="12"/>
      <c r="G92" s="13"/>
      <c r="H92" s="26"/>
      <c r="I92" s="26"/>
      <c r="J92" s="26"/>
      <c r="K92" s="26"/>
      <c r="L92" s="26"/>
    </row>
    <row r="93" spans="2:19" x14ac:dyDescent="0.25">
      <c r="B93" t="s">
        <v>89</v>
      </c>
      <c r="C93" s="27">
        <f>G67</f>
        <v>0</v>
      </c>
      <c r="E93" s="11"/>
      <c r="F93" s="12"/>
      <c r="G93" s="13"/>
    </row>
    <row r="94" spans="2:19" x14ac:dyDescent="0.25">
      <c r="E94" s="11"/>
      <c r="G94" s="13"/>
    </row>
    <row r="95" spans="2:19" x14ac:dyDescent="0.25">
      <c r="B95" t="s">
        <v>90</v>
      </c>
      <c r="C95" s="27">
        <f>G61+G72</f>
        <v>0</v>
      </c>
      <c r="E95" s="11"/>
      <c r="F95" s="13"/>
      <c r="G95" s="11"/>
      <c r="H95" s="13"/>
      <c r="J95" s="13"/>
      <c r="K95" s="13"/>
      <c r="M95" s="13"/>
    </row>
    <row r="96" spans="2:19" x14ac:dyDescent="0.25">
      <c r="E96" s="11"/>
      <c r="F96" s="13"/>
      <c r="G96" s="11"/>
      <c r="H96" s="13"/>
      <c r="J96" s="13"/>
      <c r="K96" s="13"/>
    </row>
    <row r="97" spans="2:11" x14ac:dyDescent="0.25">
      <c r="B97" t="s">
        <v>91</v>
      </c>
      <c r="C97" s="28" t="e">
        <f>C93/(C91-((G61+G72)/C25))</f>
        <v>#DIV/0!</v>
      </c>
      <c r="D97" s="29">
        <f>C89</f>
        <v>0</v>
      </c>
      <c r="E97" s="11"/>
      <c r="F97" s="31"/>
      <c r="G97" s="11"/>
      <c r="H97" s="31"/>
      <c r="J97" s="13"/>
      <c r="K97" s="13"/>
    </row>
    <row r="98" spans="2:11" x14ac:dyDescent="0.25">
      <c r="E98" s="11"/>
      <c r="F98" s="13"/>
      <c r="G98" s="11"/>
      <c r="H98" s="13"/>
      <c r="J98" s="13"/>
      <c r="K98" s="13"/>
    </row>
    <row r="99" spans="2:11" x14ac:dyDescent="0.25">
      <c r="E99" s="11"/>
      <c r="F99" s="13"/>
      <c r="G99" s="11"/>
      <c r="H99" s="13"/>
      <c r="J99" s="13"/>
      <c r="K99" s="13"/>
    </row>
    <row r="100" spans="2:11" x14ac:dyDescent="0.25">
      <c r="E100" s="11"/>
      <c r="F100" s="12"/>
    </row>
    <row r="101" spans="2:11" x14ac:dyDescent="0.25">
      <c r="E101" s="11"/>
      <c r="F101" s="12"/>
    </row>
    <row r="102" spans="2:11" x14ac:dyDescent="0.25">
      <c r="E102" s="11"/>
      <c r="F102" s="12"/>
    </row>
    <row r="103" spans="2:11" x14ac:dyDescent="0.25">
      <c r="E103" s="11"/>
      <c r="F103" s="12"/>
    </row>
    <row r="104" spans="2:11" x14ac:dyDescent="0.25">
      <c r="E104" s="11"/>
      <c r="F104" s="12"/>
    </row>
    <row r="105" spans="2:11" x14ac:dyDescent="0.25">
      <c r="E105" s="11"/>
      <c r="F105" s="12"/>
    </row>
    <row r="106" spans="2:11" x14ac:dyDescent="0.25">
      <c r="E106" s="11"/>
      <c r="F106" s="12"/>
    </row>
    <row r="107" spans="2:11" x14ac:dyDescent="0.25">
      <c r="E107" s="11"/>
      <c r="F107" s="12"/>
    </row>
    <row r="108" spans="2:11" x14ac:dyDescent="0.25">
      <c r="E108" s="11"/>
      <c r="F108" s="12"/>
    </row>
    <row r="109" spans="2:11" x14ac:dyDescent="0.25">
      <c r="E109" s="11"/>
      <c r="F109" s="12"/>
    </row>
    <row r="110" spans="2:11" x14ac:dyDescent="0.25">
      <c r="E110" s="11"/>
      <c r="F110" s="12"/>
    </row>
    <row r="111" spans="2:11" x14ac:dyDescent="0.25">
      <c r="E111" s="11"/>
      <c r="F111" s="12"/>
    </row>
    <row r="112" spans="2:11" x14ac:dyDescent="0.25">
      <c r="E112" s="11"/>
      <c r="F112" s="12"/>
    </row>
    <row r="113" spans="5:6" x14ac:dyDescent="0.25">
      <c r="E113" s="11"/>
      <c r="F113" s="12"/>
    </row>
    <row r="114" spans="5:6" x14ac:dyDescent="0.25">
      <c r="E114" s="11"/>
      <c r="F114" s="12"/>
    </row>
    <row r="115" spans="5:6" x14ac:dyDescent="0.25">
      <c r="E115" s="11"/>
      <c r="F115" s="12"/>
    </row>
    <row r="116" spans="5:6" x14ac:dyDescent="0.25">
      <c r="E116" s="11"/>
      <c r="F116" s="12"/>
    </row>
    <row r="117" spans="5:6" x14ac:dyDescent="0.25">
      <c r="E117" s="11"/>
      <c r="F117" s="12"/>
    </row>
    <row r="118" spans="5:6" x14ac:dyDescent="0.25">
      <c r="E118" s="11"/>
      <c r="F118" s="12"/>
    </row>
    <row r="119" spans="5:6" x14ac:dyDescent="0.25">
      <c r="E119" s="11"/>
      <c r="F119" s="12"/>
    </row>
    <row r="120" spans="5:6" x14ac:dyDescent="0.25">
      <c r="E120" s="11"/>
      <c r="F120" s="12"/>
    </row>
    <row r="121" spans="5:6" x14ac:dyDescent="0.25">
      <c r="E121" s="11"/>
      <c r="F121" s="12"/>
    </row>
    <row r="122" spans="5:6" x14ac:dyDescent="0.25">
      <c r="E122" s="11"/>
      <c r="F122" s="12"/>
    </row>
    <row r="123" spans="5:6" x14ac:dyDescent="0.25">
      <c r="E123" s="11"/>
      <c r="F123" s="12"/>
    </row>
    <row r="124" spans="5:6" x14ac:dyDescent="0.25">
      <c r="E124" s="11"/>
      <c r="F124" s="12"/>
    </row>
    <row r="125" spans="5:6" x14ac:dyDescent="0.25">
      <c r="E125" s="11"/>
      <c r="F125" s="12"/>
    </row>
    <row r="126" spans="5:6" x14ac:dyDescent="0.25">
      <c r="E126" s="11"/>
      <c r="F126" s="12"/>
    </row>
    <row r="127" spans="5:6" x14ac:dyDescent="0.25">
      <c r="E127" s="11"/>
      <c r="F127" s="12"/>
    </row>
    <row r="128" spans="5:6" x14ac:dyDescent="0.25">
      <c r="E128" s="11"/>
      <c r="F128" s="12"/>
    </row>
    <row r="129" spans="5:6" x14ac:dyDescent="0.25">
      <c r="E129" s="11"/>
      <c r="F129" s="12"/>
    </row>
    <row r="130" spans="5:6" x14ac:dyDescent="0.25">
      <c r="E130" s="11"/>
      <c r="F130" s="12"/>
    </row>
    <row r="131" spans="5:6" x14ac:dyDescent="0.25">
      <c r="E131" s="11"/>
      <c r="F131" s="12"/>
    </row>
    <row r="132" spans="5:6" x14ac:dyDescent="0.25">
      <c r="E132" s="11"/>
      <c r="F132" s="12"/>
    </row>
    <row r="133" spans="5:6" x14ac:dyDescent="0.25">
      <c r="E133" s="11"/>
      <c r="F133" s="12"/>
    </row>
    <row r="134" spans="5:6" x14ac:dyDescent="0.25">
      <c r="E134" s="11"/>
      <c r="F134" s="12"/>
    </row>
    <row r="135" spans="5:6" x14ac:dyDescent="0.25">
      <c r="E135" s="11"/>
      <c r="F135" s="12"/>
    </row>
    <row r="136" spans="5:6" x14ac:dyDescent="0.25">
      <c r="E136" s="11"/>
      <c r="F136" s="12"/>
    </row>
    <row r="137" spans="5:6" x14ac:dyDescent="0.25">
      <c r="E137" s="11"/>
      <c r="F137" s="12"/>
    </row>
    <row r="138" spans="5:6" x14ac:dyDescent="0.25">
      <c r="E138" s="11"/>
      <c r="F138" s="12"/>
    </row>
    <row r="139" spans="5:6" x14ac:dyDescent="0.25">
      <c r="E139" s="11"/>
      <c r="F139" s="12"/>
    </row>
    <row r="140" spans="5:6" x14ac:dyDescent="0.25">
      <c r="E140" s="11"/>
      <c r="F140" s="12"/>
    </row>
    <row r="141" spans="5:6" x14ac:dyDescent="0.25">
      <c r="E141" s="11"/>
      <c r="F141" s="12"/>
    </row>
    <row r="142" spans="5:6" x14ac:dyDescent="0.25">
      <c r="E142" s="11"/>
      <c r="F142" s="12"/>
    </row>
    <row r="143" spans="5:6" x14ac:dyDescent="0.25">
      <c r="E143" s="11"/>
      <c r="F143" s="12"/>
    </row>
    <row r="144" spans="5:6" x14ac:dyDescent="0.25">
      <c r="E144" s="11"/>
      <c r="F144" s="12"/>
    </row>
    <row r="145" spans="5:6" x14ac:dyDescent="0.25">
      <c r="E145" s="11"/>
      <c r="F145" s="12"/>
    </row>
    <row r="146" spans="5:6" x14ac:dyDescent="0.25">
      <c r="E146" s="11"/>
      <c r="F146" s="12"/>
    </row>
    <row r="147" spans="5:6" x14ac:dyDescent="0.25">
      <c r="E147" s="11"/>
      <c r="F147" s="12"/>
    </row>
    <row r="148" spans="5:6" x14ac:dyDescent="0.25">
      <c r="E148" s="11"/>
      <c r="F148" s="12"/>
    </row>
    <row r="149" spans="5:6" x14ac:dyDescent="0.25">
      <c r="E149" s="11"/>
      <c r="F149" s="12"/>
    </row>
    <row r="150" spans="5:6" x14ac:dyDescent="0.25">
      <c r="E150" s="11"/>
      <c r="F150" s="12"/>
    </row>
    <row r="151" spans="5:6" x14ac:dyDescent="0.25">
      <c r="E151" s="11"/>
      <c r="F151" s="12"/>
    </row>
    <row r="152" spans="5:6" x14ac:dyDescent="0.25">
      <c r="E152" s="11"/>
      <c r="F152" s="12"/>
    </row>
    <row r="153" spans="5:6" x14ac:dyDescent="0.25">
      <c r="E153" s="11"/>
      <c r="F153" s="12"/>
    </row>
    <row r="154" spans="5:6" x14ac:dyDescent="0.25">
      <c r="E154" s="11"/>
      <c r="F154" s="12"/>
    </row>
    <row r="155" spans="5:6" x14ac:dyDescent="0.25">
      <c r="E155" s="11"/>
      <c r="F155" s="12"/>
    </row>
    <row r="156" spans="5:6" x14ac:dyDescent="0.25">
      <c r="E156" s="11"/>
      <c r="F156" s="12"/>
    </row>
    <row r="157" spans="5:6" x14ac:dyDescent="0.25">
      <c r="E157" s="11"/>
      <c r="F157" s="12"/>
    </row>
    <row r="158" spans="5:6" x14ac:dyDescent="0.25">
      <c r="E158" s="11"/>
      <c r="F158" s="12"/>
    </row>
    <row r="159" spans="5:6" x14ac:dyDescent="0.25">
      <c r="E159" s="11"/>
      <c r="F159" s="12"/>
    </row>
    <row r="160" spans="5:6" x14ac:dyDescent="0.25">
      <c r="E160" s="11"/>
      <c r="F160" s="12"/>
    </row>
    <row r="161" spans="5:6" x14ac:dyDescent="0.25">
      <c r="E161" s="11"/>
      <c r="F161" s="12"/>
    </row>
    <row r="162" spans="5:6" x14ac:dyDescent="0.25">
      <c r="E162" s="11"/>
      <c r="F162" s="12"/>
    </row>
    <row r="163" spans="5:6" x14ac:dyDescent="0.25">
      <c r="E163" s="11"/>
      <c r="F163" s="12"/>
    </row>
    <row r="164" spans="5:6" x14ac:dyDescent="0.25">
      <c r="E164" s="11"/>
      <c r="F164" s="12"/>
    </row>
    <row r="165" spans="5:6" x14ac:dyDescent="0.25">
      <c r="E165" s="11"/>
      <c r="F165" s="12"/>
    </row>
    <row r="166" spans="5:6" x14ac:dyDescent="0.25">
      <c r="E166" s="11"/>
      <c r="F166" s="12"/>
    </row>
    <row r="167" spans="5:6" x14ac:dyDescent="0.25">
      <c r="E167" s="11"/>
      <c r="F167" s="12"/>
    </row>
    <row r="168" spans="5:6" x14ac:dyDescent="0.25">
      <c r="E168" s="11"/>
      <c r="F168" s="12"/>
    </row>
    <row r="169" spans="5:6" x14ac:dyDescent="0.25">
      <c r="E169" s="11"/>
      <c r="F169" s="12"/>
    </row>
    <row r="170" spans="5:6" x14ac:dyDescent="0.25">
      <c r="E170" s="11"/>
      <c r="F170" s="12"/>
    </row>
    <row r="171" spans="5:6" x14ac:dyDescent="0.25">
      <c r="E171" s="11"/>
      <c r="F171" s="12"/>
    </row>
    <row r="172" spans="5:6" x14ac:dyDescent="0.25">
      <c r="E172" s="11"/>
      <c r="F172" s="12"/>
    </row>
    <row r="173" spans="5:6" x14ac:dyDescent="0.25">
      <c r="E173" s="11"/>
      <c r="F173" s="12"/>
    </row>
    <row r="174" spans="5:6" x14ac:dyDescent="0.25">
      <c r="E174" s="11"/>
      <c r="F174" s="12"/>
    </row>
    <row r="175" spans="5:6" x14ac:dyDescent="0.25">
      <c r="E175" s="11"/>
      <c r="F175" s="12"/>
    </row>
    <row r="176" spans="5:6" x14ac:dyDescent="0.25">
      <c r="E176" s="11"/>
      <c r="F176" s="12"/>
    </row>
    <row r="177" spans="5:6" x14ac:dyDescent="0.25">
      <c r="E177" s="11"/>
      <c r="F177" s="12"/>
    </row>
    <row r="178" spans="5:6" x14ac:dyDescent="0.25">
      <c r="E178" s="11"/>
      <c r="F178" s="12"/>
    </row>
    <row r="179" spans="5:6" x14ac:dyDescent="0.25">
      <c r="E179" s="11"/>
      <c r="F179" s="12"/>
    </row>
    <row r="180" spans="5:6" x14ac:dyDescent="0.25">
      <c r="E180" s="11"/>
      <c r="F180" s="12"/>
    </row>
    <row r="181" spans="5:6" x14ac:dyDescent="0.25">
      <c r="E181" s="11"/>
      <c r="F181" s="12"/>
    </row>
    <row r="182" spans="5:6" x14ac:dyDescent="0.25">
      <c r="E182" s="11"/>
      <c r="F182" s="12"/>
    </row>
    <row r="183" spans="5:6" x14ac:dyDescent="0.25">
      <c r="E183" s="11"/>
      <c r="F183" s="12"/>
    </row>
    <row r="184" spans="5:6" x14ac:dyDescent="0.25">
      <c r="E184" s="11"/>
      <c r="F184" s="12"/>
    </row>
    <row r="185" spans="5:6" x14ac:dyDescent="0.25">
      <c r="E185" s="11"/>
      <c r="F185" s="12"/>
    </row>
    <row r="186" spans="5:6" x14ac:dyDescent="0.25">
      <c r="E186" s="11"/>
      <c r="F186" s="12"/>
    </row>
    <row r="187" spans="5:6" x14ac:dyDescent="0.25">
      <c r="E187" s="11"/>
      <c r="F187" s="12"/>
    </row>
    <row r="188" spans="5:6" x14ac:dyDescent="0.25">
      <c r="E188" s="11"/>
      <c r="F188" s="12"/>
    </row>
    <row r="189" spans="5:6" x14ac:dyDescent="0.25">
      <c r="E189" s="11"/>
      <c r="F189" s="12"/>
    </row>
    <row r="190" spans="5:6" x14ac:dyDescent="0.25">
      <c r="E190" s="11"/>
      <c r="F190" s="12"/>
    </row>
    <row r="191" spans="5:6" x14ac:dyDescent="0.25">
      <c r="E191" s="11"/>
      <c r="F191" s="12"/>
    </row>
    <row r="192" spans="5:6" x14ac:dyDescent="0.25">
      <c r="E192" s="11"/>
      <c r="F192" s="12"/>
    </row>
    <row r="193" spans="5:6" x14ac:dyDescent="0.25">
      <c r="E193" s="11"/>
      <c r="F193" s="12"/>
    </row>
    <row r="194" spans="5:6" x14ac:dyDescent="0.25">
      <c r="E194" s="11"/>
      <c r="F194" s="12"/>
    </row>
    <row r="195" spans="5:6" x14ac:dyDescent="0.25">
      <c r="E195" s="11"/>
      <c r="F195" s="12"/>
    </row>
    <row r="196" spans="5:6" x14ac:dyDescent="0.25">
      <c r="E196" s="11"/>
      <c r="F196" s="12"/>
    </row>
    <row r="197" spans="5:6" x14ac:dyDescent="0.25">
      <c r="E197" s="11"/>
      <c r="F197" s="12"/>
    </row>
    <row r="198" spans="5:6" x14ac:dyDescent="0.25">
      <c r="E198" s="11"/>
      <c r="F198" s="12"/>
    </row>
    <row r="199" spans="5:6" x14ac:dyDescent="0.25">
      <c r="E199" s="11"/>
      <c r="F199" s="12"/>
    </row>
    <row r="200" spans="5:6" x14ac:dyDescent="0.25">
      <c r="E200" s="11"/>
      <c r="F200" s="12"/>
    </row>
    <row r="201" spans="5:6" x14ac:dyDescent="0.25">
      <c r="E201" s="11"/>
      <c r="F201" s="12"/>
    </row>
    <row r="202" spans="5:6" x14ac:dyDescent="0.25">
      <c r="E202" s="11"/>
      <c r="F202" s="12"/>
    </row>
    <row r="203" spans="5:6" x14ac:dyDescent="0.25">
      <c r="E203" s="11"/>
      <c r="F203" s="12"/>
    </row>
    <row r="204" spans="5:6" x14ac:dyDescent="0.25">
      <c r="E204" s="11"/>
      <c r="F204" s="12"/>
    </row>
    <row r="205" spans="5:6" x14ac:dyDescent="0.25">
      <c r="E205" s="11"/>
      <c r="F205" s="12"/>
    </row>
    <row r="206" spans="5:6" x14ac:dyDescent="0.25">
      <c r="E206" s="11"/>
      <c r="F206" s="12"/>
    </row>
    <row r="207" spans="5:6" x14ac:dyDescent="0.25">
      <c r="E207" s="11"/>
      <c r="F207" s="12"/>
    </row>
    <row r="208" spans="5:6" x14ac:dyDescent="0.25">
      <c r="E208" s="11"/>
      <c r="F208" s="12"/>
    </row>
    <row r="209" spans="5:6" x14ac:dyDescent="0.25">
      <c r="E209" s="11"/>
      <c r="F209" s="12"/>
    </row>
    <row r="210" spans="5:6" x14ac:dyDescent="0.25">
      <c r="E210" s="11"/>
      <c r="F210" s="12"/>
    </row>
    <row r="211" spans="5:6" x14ac:dyDescent="0.25">
      <c r="E211" s="11"/>
      <c r="F211" s="12"/>
    </row>
    <row r="212" spans="5:6" x14ac:dyDescent="0.25">
      <c r="E212" s="11"/>
      <c r="F212" s="12"/>
    </row>
    <row r="213" spans="5:6" x14ac:dyDescent="0.25">
      <c r="E213" s="11"/>
      <c r="F213" s="12"/>
    </row>
    <row r="214" spans="5:6" x14ac:dyDescent="0.25">
      <c r="E214" s="11"/>
      <c r="F214" s="12"/>
    </row>
    <row r="215" spans="5:6" x14ac:dyDescent="0.25">
      <c r="E215" s="11"/>
      <c r="F215" s="12"/>
    </row>
    <row r="216" spans="5:6" x14ac:dyDescent="0.25">
      <c r="E216" s="11"/>
      <c r="F216" s="12"/>
    </row>
    <row r="217" spans="5:6" x14ac:dyDescent="0.25">
      <c r="E217" s="11"/>
      <c r="F217" s="12"/>
    </row>
    <row r="218" spans="5:6" x14ac:dyDescent="0.25">
      <c r="E218" s="11"/>
      <c r="F218" s="12"/>
    </row>
    <row r="219" spans="5:6" x14ac:dyDescent="0.25">
      <c r="E219" s="11"/>
      <c r="F219" s="12"/>
    </row>
    <row r="220" spans="5:6" x14ac:dyDescent="0.25">
      <c r="E220" s="11"/>
      <c r="F220" s="12"/>
    </row>
    <row r="221" spans="5:6" x14ac:dyDescent="0.25">
      <c r="E221" s="11"/>
      <c r="F221" s="12"/>
    </row>
    <row r="222" spans="5:6" x14ac:dyDescent="0.25">
      <c r="E222" s="11"/>
      <c r="F222" s="12"/>
    </row>
    <row r="223" spans="5:6" x14ac:dyDescent="0.25">
      <c r="E223" s="11"/>
      <c r="F223" s="12"/>
    </row>
    <row r="224" spans="5:6" x14ac:dyDescent="0.25">
      <c r="E224" s="11"/>
      <c r="F224" s="12"/>
    </row>
    <row r="225" spans="5:6" x14ac:dyDescent="0.25">
      <c r="E225" s="11"/>
      <c r="F225" s="12"/>
    </row>
    <row r="226" spans="5:6" x14ac:dyDescent="0.25">
      <c r="E226" s="11"/>
      <c r="F226" s="12"/>
    </row>
    <row r="227" spans="5:6" x14ac:dyDescent="0.25">
      <c r="E227" s="11"/>
      <c r="F227" s="12"/>
    </row>
    <row r="228" spans="5:6" x14ac:dyDescent="0.25">
      <c r="E228" s="11"/>
      <c r="F228" s="12"/>
    </row>
    <row r="229" spans="5:6" x14ac:dyDescent="0.25">
      <c r="E229" s="11"/>
      <c r="F229" s="12"/>
    </row>
    <row r="230" spans="5:6" x14ac:dyDescent="0.25">
      <c r="E230" s="11"/>
      <c r="F230" s="12"/>
    </row>
    <row r="231" spans="5:6" x14ac:dyDescent="0.25">
      <c r="E231" s="11"/>
      <c r="F231" s="12"/>
    </row>
    <row r="232" spans="5:6" x14ac:dyDescent="0.25">
      <c r="E232" s="11"/>
      <c r="F232" s="12"/>
    </row>
    <row r="233" spans="5:6" x14ac:dyDescent="0.25">
      <c r="E233" s="11"/>
      <c r="F233" s="12"/>
    </row>
    <row r="234" spans="5:6" x14ac:dyDescent="0.25">
      <c r="E234" s="11"/>
      <c r="F234" s="12"/>
    </row>
    <row r="235" spans="5:6" x14ac:dyDescent="0.25">
      <c r="E235" s="11"/>
      <c r="F235" s="12"/>
    </row>
    <row r="236" spans="5:6" x14ac:dyDescent="0.25">
      <c r="E236" s="11"/>
      <c r="F236" s="12"/>
    </row>
    <row r="237" spans="5:6" x14ac:dyDescent="0.25">
      <c r="E237" s="11"/>
      <c r="F237" s="12"/>
    </row>
    <row r="238" spans="5:6" x14ac:dyDescent="0.25">
      <c r="E238" s="11"/>
      <c r="F238" s="12"/>
    </row>
    <row r="239" spans="5:6" x14ac:dyDescent="0.25">
      <c r="E239" s="11"/>
      <c r="F239" s="12"/>
    </row>
    <row r="240" spans="5:6" x14ac:dyDescent="0.25">
      <c r="E240" s="11"/>
      <c r="F240" s="12"/>
    </row>
    <row r="241" spans="5:6" x14ac:dyDescent="0.25">
      <c r="E241" s="11"/>
      <c r="F241" s="12"/>
    </row>
    <row r="242" spans="5:6" x14ac:dyDescent="0.25">
      <c r="E242" s="11"/>
      <c r="F242" s="12"/>
    </row>
    <row r="243" spans="5:6" x14ac:dyDescent="0.25">
      <c r="E243" s="11"/>
      <c r="F243" s="12"/>
    </row>
    <row r="244" spans="5:6" x14ac:dyDescent="0.25">
      <c r="E244" s="11"/>
      <c r="F244" s="12"/>
    </row>
    <row r="245" spans="5:6" x14ac:dyDescent="0.25">
      <c r="E245" s="11"/>
      <c r="F245" s="12"/>
    </row>
    <row r="246" spans="5:6" x14ac:dyDescent="0.25">
      <c r="E246" s="11"/>
      <c r="F246" s="12"/>
    </row>
    <row r="247" spans="5:6" x14ac:dyDescent="0.25">
      <c r="E247" s="11"/>
      <c r="F247" s="12"/>
    </row>
    <row r="248" spans="5:6" x14ac:dyDescent="0.25">
      <c r="E248" s="11"/>
      <c r="F248" s="12"/>
    </row>
    <row r="249" spans="5:6" x14ac:dyDescent="0.25">
      <c r="E249" s="11"/>
      <c r="F249" s="12"/>
    </row>
    <row r="250" spans="5:6" x14ac:dyDescent="0.25">
      <c r="E250" s="11"/>
      <c r="F250" s="12"/>
    </row>
    <row r="251" spans="5:6" x14ac:dyDescent="0.25">
      <c r="E251" s="11"/>
      <c r="F251" s="12"/>
    </row>
    <row r="252" spans="5:6" x14ac:dyDescent="0.25">
      <c r="E252" s="11"/>
      <c r="F252" s="12"/>
    </row>
    <row r="253" spans="5:6" x14ac:dyDescent="0.25">
      <c r="E253" s="11"/>
      <c r="F253" s="12"/>
    </row>
    <row r="254" spans="5:6" x14ac:dyDescent="0.25">
      <c r="E254" s="11"/>
      <c r="F254" s="12"/>
    </row>
    <row r="255" spans="5:6" x14ac:dyDescent="0.25">
      <c r="E255" s="11"/>
      <c r="F255" s="12"/>
    </row>
    <row r="256" spans="5:6" x14ac:dyDescent="0.25">
      <c r="E256" s="11"/>
      <c r="F256" s="12"/>
    </row>
    <row r="257" spans="5:6" x14ac:dyDescent="0.25">
      <c r="E257" s="11"/>
      <c r="F257" s="12"/>
    </row>
    <row r="258" spans="5:6" x14ac:dyDescent="0.25">
      <c r="E258" s="11"/>
      <c r="F258" s="12"/>
    </row>
    <row r="259" spans="5:6" x14ac:dyDescent="0.25">
      <c r="E259" s="11"/>
      <c r="F259" s="12"/>
    </row>
    <row r="260" spans="5:6" x14ac:dyDescent="0.25">
      <c r="E260" s="11"/>
      <c r="F260" s="12"/>
    </row>
    <row r="261" spans="5:6" x14ac:dyDescent="0.25">
      <c r="E261" s="11"/>
      <c r="F261" s="12"/>
    </row>
    <row r="262" spans="5:6" x14ac:dyDescent="0.25">
      <c r="E262" s="11"/>
      <c r="F262" s="12"/>
    </row>
    <row r="263" spans="5:6" x14ac:dyDescent="0.25">
      <c r="E263" s="11"/>
      <c r="F263" s="12"/>
    </row>
    <row r="264" spans="5:6" x14ac:dyDescent="0.25">
      <c r="E264" s="11"/>
      <c r="F264" s="12"/>
    </row>
    <row r="265" spans="5:6" x14ac:dyDescent="0.25">
      <c r="E265" s="11"/>
      <c r="F265" s="12"/>
    </row>
    <row r="266" spans="5:6" x14ac:dyDescent="0.25">
      <c r="E266" s="11"/>
      <c r="F266" s="12"/>
    </row>
    <row r="267" spans="5:6" x14ac:dyDescent="0.25">
      <c r="E267" s="11"/>
      <c r="F267" s="12"/>
    </row>
    <row r="268" spans="5:6" x14ac:dyDescent="0.25">
      <c r="E268" s="11"/>
      <c r="F268" s="12"/>
    </row>
    <row r="269" spans="5:6" x14ac:dyDescent="0.25">
      <c r="E269" s="11"/>
      <c r="F269" s="12"/>
    </row>
    <row r="270" spans="5:6" x14ac:dyDescent="0.25">
      <c r="E270" s="11"/>
      <c r="F270" s="12"/>
    </row>
    <row r="271" spans="5:6" x14ac:dyDescent="0.25">
      <c r="E271" s="11"/>
      <c r="F271" s="12"/>
    </row>
    <row r="272" spans="5:6" x14ac:dyDescent="0.25">
      <c r="E272" s="11"/>
      <c r="F272" s="12"/>
    </row>
    <row r="273" spans="5:6" x14ac:dyDescent="0.25">
      <c r="E273" s="11"/>
      <c r="F273" s="12"/>
    </row>
    <row r="274" spans="5:6" x14ac:dyDescent="0.25">
      <c r="E274" s="11"/>
      <c r="F274" s="12"/>
    </row>
    <row r="275" spans="5:6" x14ac:dyDescent="0.25">
      <c r="E275" s="11"/>
      <c r="F275" s="12"/>
    </row>
    <row r="276" spans="5:6" x14ac:dyDescent="0.25">
      <c r="E276" s="11"/>
      <c r="F276" s="12"/>
    </row>
  </sheetData>
  <mergeCells count="2">
    <mergeCell ref="B85:C85"/>
    <mergeCell ref="G85:L8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331B-DDFC-4F98-A473-0B4D3BC010C4}">
  <dimension ref="B21:S276"/>
  <sheetViews>
    <sheetView showGridLines="0" topLeftCell="A80" workbookViewId="0">
      <selection activeCell="B85" sqref="B85:C85"/>
    </sheetView>
  </sheetViews>
  <sheetFormatPr baseColWidth="10" defaultRowHeight="15" x14ac:dyDescent="0.25"/>
  <cols>
    <col min="2" max="2" width="36.85546875" bestFit="1" customWidth="1"/>
    <col min="3" max="3" width="26" bestFit="1" customWidth="1"/>
    <col min="4" max="4" width="16.140625" bestFit="1" customWidth="1"/>
    <col min="6" max="6" width="14" bestFit="1" customWidth="1"/>
    <col min="7" max="7" width="20.140625" bestFit="1" customWidth="1"/>
    <col min="14" max="14" width="18" bestFit="1" customWidth="1"/>
  </cols>
  <sheetData>
    <row r="21" spans="2:7" x14ac:dyDescent="0.25">
      <c r="B21" s="33" t="s">
        <v>0</v>
      </c>
      <c r="C21" s="33" t="s">
        <v>1</v>
      </c>
    </row>
    <row r="22" spans="2:7" x14ac:dyDescent="0.25">
      <c r="B22" s="34" t="s">
        <v>2</v>
      </c>
      <c r="C22" s="38">
        <v>1500</v>
      </c>
    </row>
    <row r="23" spans="2:7" x14ac:dyDescent="0.25">
      <c r="B23" s="34" t="s">
        <v>3</v>
      </c>
      <c r="C23" s="39"/>
    </row>
    <row r="24" spans="2:7" x14ac:dyDescent="0.25">
      <c r="B24" s="34" t="s">
        <v>4</v>
      </c>
      <c r="C24" s="40" t="s">
        <v>33</v>
      </c>
    </row>
    <row r="25" spans="2:7" x14ac:dyDescent="0.25">
      <c r="B25" s="34" t="s">
        <v>5</v>
      </c>
      <c r="C25" s="41">
        <v>44000</v>
      </c>
    </row>
    <row r="26" spans="2:7" x14ac:dyDescent="0.25">
      <c r="B26" s="34" t="s">
        <v>6</v>
      </c>
      <c r="C26" s="42">
        <v>0.25</v>
      </c>
    </row>
    <row r="27" spans="2:7" ht="15.75" thickBot="1" x14ac:dyDescent="0.3"/>
    <row r="28" spans="2:7" ht="15.75" thickBot="1" x14ac:dyDescent="0.3">
      <c r="B28" s="54" t="s">
        <v>7</v>
      </c>
      <c r="C28" s="55" t="s">
        <v>29</v>
      </c>
      <c r="D28" s="55" t="s">
        <v>8</v>
      </c>
      <c r="E28" s="55" t="s">
        <v>9</v>
      </c>
      <c r="F28" s="55" t="s">
        <v>10</v>
      </c>
      <c r="G28" s="56" t="s">
        <v>11</v>
      </c>
    </row>
    <row r="29" spans="2:7" ht="15.75" thickTop="1" x14ac:dyDescent="0.25">
      <c r="B29" s="3" t="s">
        <v>14</v>
      </c>
      <c r="C29" s="57"/>
      <c r="D29" s="57"/>
      <c r="E29" s="4"/>
      <c r="F29" s="5"/>
      <c r="G29" s="8"/>
    </row>
    <row r="30" spans="2:7" x14ac:dyDescent="0.25">
      <c r="B30" s="3" t="s">
        <v>15</v>
      </c>
      <c r="C30" s="57"/>
      <c r="D30" s="57"/>
      <c r="E30" s="4"/>
      <c r="F30" s="5"/>
      <c r="G30" s="8"/>
    </row>
    <row r="31" spans="2:7" ht="30" x14ac:dyDescent="0.25">
      <c r="B31" s="58" t="s">
        <v>34</v>
      </c>
      <c r="C31" s="59" t="s">
        <v>35</v>
      </c>
      <c r="D31" s="59" t="s">
        <v>36</v>
      </c>
      <c r="E31" s="60">
        <v>250</v>
      </c>
      <c r="F31" s="61">
        <v>0.36</v>
      </c>
      <c r="G31" s="62">
        <f>E31*F31</f>
        <v>90</v>
      </c>
    </row>
    <row r="32" spans="2:7" x14ac:dyDescent="0.25">
      <c r="B32" s="58"/>
      <c r="C32" s="59" t="s">
        <v>37</v>
      </c>
      <c r="D32" s="59" t="s">
        <v>38</v>
      </c>
      <c r="E32" s="60">
        <v>100</v>
      </c>
      <c r="F32" s="61">
        <v>0.2</v>
      </c>
      <c r="G32" s="62">
        <f t="shared" ref="G32:G65" si="0">E32*F32</f>
        <v>20</v>
      </c>
    </row>
    <row r="33" spans="2:7" x14ac:dyDescent="0.25">
      <c r="B33" s="58"/>
      <c r="C33" s="59" t="s">
        <v>39</v>
      </c>
      <c r="D33" s="59" t="s">
        <v>40</v>
      </c>
      <c r="E33" s="60">
        <v>40</v>
      </c>
      <c r="F33" s="61">
        <v>0.16</v>
      </c>
      <c r="G33" s="62">
        <f t="shared" si="0"/>
        <v>6.4</v>
      </c>
    </row>
    <row r="34" spans="2:7" x14ac:dyDescent="0.25">
      <c r="B34" s="58"/>
      <c r="C34" s="59" t="s">
        <v>41</v>
      </c>
      <c r="D34" s="59" t="s">
        <v>42</v>
      </c>
      <c r="E34" s="60">
        <v>5</v>
      </c>
      <c r="F34" s="61">
        <v>24.31</v>
      </c>
      <c r="G34" s="62">
        <f t="shared" si="0"/>
        <v>121.55</v>
      </c>
    </row>
    <row r="35" spans="2:7" x14ac:dyDescent="0.25">
      <c r="B35" s="58" t="s">
        <v>43</v>
      </c>
      <c r="C35" s="59" t="s">
        <v>44</v>
      </c>
      <c r="D35" s="59" t="s">
        <v>36</v>
      </c>
      <c r="E35" s="60">
        <v>200</v>
      </c>
      <c r="F35" s="61">
        <f>1.01</f>
        <v>1.01</v>
      </c>
      <c r="G35" s="62">
        <f t="shared" si="0"/>
        <v>202</v>
      </c>
    </row>
    <row r="36" spans="2:7" x14ac:dyDescent="0.25">
      <c r="B36" s="58"/>
      <c r="C36" s="59" t="s">
        <v>45</v>
      </c>
      <c r="D36" s="59" t="s">
        <v>46</v>
      </c>
      <c r="E36" s="60">
        <v>5</v>
      </c>
      <c r="F36" s="61">
        <v>36.47</v>
      </c>
      <c r="G36" s="62">
        <f t="shared" si="0"/>
        <v>182.35</v>
      </c>
    </row>
    <row r="37" spans="2:7" x14ac:dyDescent="0.25">
      <c r="B37" s="58"/>
      <c r="C37" s="59" t="s">
        <v>47</v>
      </c>
      <c r="D37" s="59" t="s">
        <v>48</v>
      </c>
      <c r="E37" s="60">
        <v>20</v>
      </c>
      <c r="F37" s="61">
        <v>0.73</v>
      </c>
      <c r="G37" s="62">
        <f t="shared" si="0"/>
        <v>14.6</v>
      </c>
    </row>
    <row r="38" spans="2:7" ht="30" x14ac:dyDescent="0.25">
      <c r="B38" s="58" t="s">
        <v>49</v>
      </c>
      <c r="C38" s="59" t="s">
        <v>50</v>
      </c>
      <c r="D38" s="59" t="s">
        <v>51</v>
      </c>
      <c r="E38" s="60">
        <v>90</v>
      </c>
      <c r="F38" s="61">
        <v>6.08</v>
      </c>
      <c r="G38" s="62">
        <f t="shared" si="0"/>
        <v>547.20000000000005</v>
      </c>
    </row>
    <row r="39" spans="2:7" x14ac:dyDescent="0.25">
      <c r="B39" s="63"/>
      <c r="C39" s="59" t="s">
        <v>52</v>
      </c>
      <c r="D39" s="59" t="s">
        <v>48</v>
      </c>
      <c r="E39" s="60">
        <v>220</v>
      </c>
      <c r="F39" s="61">
        <v>0.24</v>
      </c>
      <c r="G39" s="62">
        <f t="shared" si="0"/>
        <v>52.8</v>
      </c>
    </row>
    <row r="40" spans="2:7" x14ac:dyDescent="0.25">
      <c r="B40" s="58" t="s">
        <v>53</v>
      </c>
      <c r="C40" s="59" t="s">
        <v>54</v>
      </c>
      <c r="D40" s="59" t="s">
        <v>55</v>
      </c>
      <c r="E40" s="60">
        <v>40</v>
      </c>
      <c r="F40" s="61">
        <v>3.44</v>
      </c>
      <c r="G40" s="62">
        <f t="shared" si="0"/>
        <v>137.6</v>
      </c>
    </row>
    <row r="41" spans="2:7" x14ac:dyDescent="0.25">
      <c r="B41" s="58" t="s">
        <v>56</v>
      </c>
      <c r="C41" s="59" t="s">
        <v>57</v>
      </c>
      <c r="D41" s="59" t="s">
        <v>36</v>
      </c>
      <c r="E41" s="60">
        <v>40000</v>
      </c>
      <c r="F41" s="61">
        <v>0.01</v>
      </c>
      <c r="G41" s="62">
        <f t="shared" si="0"/>
        <v>400</v>
      </c>
    </row>
    <row r="42" spans="2:7" x14ac:dyDescent="0.25">
      <c r="B42" s="58" t="s">
        <v>58</v>
      </c>
      <c r="C42" s="59" t="s">
        <v>52</v>
      </c>
      <c r="D42" s="59" t="s">
        <v>48</v>
      </c>
      <c r="E42" s="60">
        <v>1200</v>
      </c>
      <c r="F42" s="61">
        <v>0.24</v>
      </c>
      <c r="G42" s="62">
        <f t="shared" si="0"/>
        <v>288</v>
      </c>
    </row>
    <row r="43" spans="2:7" x14ac:dyDescent="0.25">
      <c r="B43" s="58"/>
      <c r="C43" s="59" t="s">
        <v>59</v>
      </c>
      <c r="D43" s="59" t="s">
        <v>42</v>
      </c>
      <c r="E43" s="60">
        <v>10</v>
      </c>
      <c r="F43" s="61">
        <v>4.8600000000000003</v>
      </c>
      <c r="G43" s="62">
        <f t="shared" si="0"/>
        <v>48.6</v>
      </c>
    </row>
    <row r="44" spans="2:7" x14ac:dyDescent="0.25">
      <c r="B44" s="58" t="s">
        <v>60</v>
      </c>
      <c r="C44" s="59" t="s">
        <v>61</v>
      </c>
      <c r="D44" s="59" t="s">
        <v>62</v>
      </c>
      <c r="E44" s="60">
        <v>10</v>
      </c>
      <c r="F44" s="61">
        <v>4.8600000000000003</v>
      </c>
      <c r="G44" s="62">
        <f t="shared" si="0"/>
        <v>48.6</v>
      </c>
    </row>
    <row r="45" spans="2:7" x14ac:dyDescent="0.25">
      <c r="B45" s="58"/>
      <c r="C45" s="59" t="s">
        <v>63</v>
      </c>
      <c r="D45" s="59" t="s">
        <v>62</v>
      </c>
      <c r="E45" s="60">
        <v>2.5</v>
      </c>
      <c r="F45" s="61">
        <v>51.86</v>
      </c>
      <c r="G45" s="62">
        <f t="shared" si="0"/>
        <v>129.65</v>
      </c>
    </row>
    <row r="46" spans="2:7" x14ac:dyDescent="0.25">
      <c r="B46" s="9"/>
      <c r="C46" s="57"/>
      <c r="D46" s="57"/>
      <c r="E46" s="4"/>
      <c r="F46" s="5"/>
      <c r="G46" s="8"/>
    </row>
    <row r="47" spans="2:7" x14ac:dyDescent="0.25">
      <c r="B47" s="64" t="s">
        <v>16</v>
      </c>
      <c r="C47" s="35"/>
      <c r="D47" s="35"/>
      <c r="E47" s="36"/>
      <c r="F47" s="37"/>
      <c r="G47" s="65">
        <f>SUM(G31:G45)</f>
        <v>2289.35</v>
      </c>
    </row>
    <row r="48" spans="2:7" x14ac:dyDescent="0.25">
      <c r="B48" s="10" t="s">
        <v>17</v>
      </c>
      <c r="C48" s="57"/>
      <c r="D48" s="57"/>
      <c r="E48" s="4"/>
      <c r="F48" s="5"/>
      <c r="G48" s="6"/>
    </row>
    <row r="49" spans="2:7" ht="30" x14ac:dyDescent="0.25">
      <c r="B49" s="58" t="s">
        <v>34</v>
      </c>
      <c r="C49" s="59" t="s">
        <v>17</v>
      </c>
      <c r="D49" s="59" t="s">
        <v>64</v>
      </c>
      <c r="E49" s="60">
        <v>20</v>
      </c>
      <c r="F49" s="61">
        <v>5.67</v>
      </c>
      <c r="G49" s="62">
        <f t="shared" si="0"/>
        <v>113.4</v>
      </c>
    </row>
    <row r="50" spans="2:7" ht="30" x14ac:dyDescent="0.25">
      <c r="B50" s="58" t="s">
        <v>65</v>
      </c>
      <c r="C50" s="59" t="s">
        <v>17</v>
      </c>
      <c r="D50" s="59" t="s">
        <v>64</v>
      </c>
      <c r="E50" s="60">
        <v>40</v>
      </c>
      <c r="F50" s="61">
        <v>5.67</v>
      </c>
      <c r="G50" s="62">
        <f t="shared" si="0"/>
        <v>226.8</v>
      </c>
    </row>
    <row r="51" spans="2:7" ht="30" x14ac:dyDescent="0.25">
      <c r="B51" s="58" t="s">
        <v>66</v>
      </c>
      <c r="C51" s="59" t="s">
        <v>17</v>
      </c>
      <c r="D51" s="59" t="s">
        <v>64</v>
      </c>
      <c r="E51" s="60">
        <v>40</v>
      </c>
      <c r="F51" s="61">
        <v>5.67</v>
      </c>
      <c r="G51" s="62">
        <f t="shared" si="0"/>
        <v>226.8</v>
      </c>
    </row>
    <row r="52" spans="2:7" ht="30" x14ac:dyDescent="0.25">
      <c r="B52" s="58" t="s">
        <v>67</v>
      </c>
      <c r="C52" s="59" t="s">
        <v>17</v>
      </c>
      <c r="D52" s="66" t="s">
        <v>68</v>
      </c>
      <c r="E52" s="60">
        <v>44000</v>
      </c>
      <c r="F52" s="61">
        <v>0.01</v>
      </c>
      <c r="G52" s="62">
        <f t="shared" si="0"/>
        <v>440</v>
      </c>
    </row>
    <row r="53" spans="2:7" x14ac:dyDescent="0.25">
      <c r="B53" s="58" t="s">
        <v>69</v>
      </c>
      <c r="C53" s="59" t="s">
        <v>17</v>
      </c>
      <c r="D53" s="59" t="s">
        <v>64</v>
      </c>
      <c r="E53" s="60">
        <v>40</v>
      </c>
      <c r="F53" s="61">
        <v>5.67</v>
      </c>
      <c r="G53" s="62">
        <f t="shared" si="0"/>
        <v>226.8</v>
      </c>
    </row>
    <row r="54" spans="2:7" x14ac:dyDescent="0.25">
      <c r="B54" s="58" t="s">
        <v>70</v>
      </c>
      <c r="C54" s="59" t="s">
        <v>17</v>
      </c>
      <c r="D54" s="59" t="s">
        <v>64</v>
      </c>
      <c r="E54" s="60">
        <v>40</v>
      </c>
      <c r="F54" s="61">
        <v>5.67</v>
      </c>
      <c r="G54" s="62">
        <f t="shared" si="0"/>
        <v>226.8</v>
      </c>
    </row>
    <row r="55" spans="2:7" x14ac:dyDescent="0.25">
      <c r="B55" s="58" t="s">
        <v>58</v>
      </c>
      <c r="C55" s="59" t="s">
        <v>17</v>
      </c>
      <c r="D55" s="59" t="s">
        <v>64</v>
      </c>
      <c r="E55" s="60">
        <v>80</v>
      </c>
      <c r="F55" s="61">
        <v>5.67</v>
      </c>
      <c r="G55" s="62">
        <f t="shared" si="0"/>
        <v>453.6</v>
      </c>
    </row>
    <row r="56" spans="2:7" x14ac:dyDescent="0.25">
      <c r="B56" s="58" t="s">
        <v>71</v>
      </c>
      <c r="C56" s="59" t="s">
        <v>17</v>
      </c>
      <c r="D56" s="59" t="s">
        <v>64</v>
      </c>
      <c r="E56" s="60">
        <v>10</v>
      </c>
      <c r="F56" s="61">
        <v>5.67</v>
      </c>
      <c r="G56" s="62">
        <f t="shared" si="0"/>
        <v>56.7</v>
      </c>
    </row>
    <row r="57" spans="2:7" x14ac:dyDescent="0.25">
      <c r="B57" s="58" t="s">
        <v>72</v>
      </c>
      <c r="C57" s="59" t="s">
        <v>17</v>
      </c>
      <c r="D57" s="59" t="s">
        <v>64</v>
      </c>
      <c r="E57" s="60">
        <v>40</v>
      </c>
      <c r="F57" s="61">
        <v>5.67</v>
      </c>
      <c r="G57" s="62">
        <f t="shared" si="0"/>
        <v>226.8</v>
      </c>
    </row>
    <row r="58" spans="2:7" x14ac:dyDescent="0.25">
      <c r="B58" s="7"/>
      <c r="C58" s="57"/>
      <c r="D58" s="57"/>
      <c r="E58" s="4"/>
      <c r="F58" s="5"/>
      <c r="G58" s="6"/>
    </row>
    <row r="59" spans="2:7" x14ac:dyDescent="0.25">
      <c r="B59" s="64" t="s">
        <v>18</v>
      </c>
      <c r="C59" s="35"/>
      <c r="D59" s="35"/>
      <c r="E59" s="36"/>
      <c r="F59" s="37"/>
      <c r="G59" s="65">
        <f>SUM(G49:G57)</f>
        <v>2197.6999999999998</v>
      </c>
    </row>
    <row r="60" spans="2:7" x14ac:dyDescent="0.25">
      <c r="B60" s="9"/>
      <c r="C60" s="57"/>
      <c r="D60" s="57"/>
      <c r="E60" s="4"/>
      <c r="F60" s="5"/>
      <c r="G60" s="6"/>
    </row>
    <row r="61" spans="2:7" x14ac:dyDescent="0.25">
      <c r="B61" s="67" t="s">
        <v>19</v>
      </c>
      <c r="C61" s="35"/>
      <c r="D61" s="35"/>
      <c r="E61" s="36"/>
      <c r="F61" s="37"/>
      <c r="G61" s="65">
        <f>G59+G47</f>
        <v>4487.0499999999993</v>
      </c>
    </row>
    <row r="62" spans="2:7" x14ac:dyDescent="0.25">
      <c r="B62" s="7"/>
      <c r="C62" s="57"/>
      <c r="D62" s="57"/>
      <c r="E62" s="4"/>
      <c r="F62" s="5"/>
      <c r="G62" s="6"/>
    </row>
    <row r="63" spans="2:7" x14ac:dyDescent="0.25">
      <c r="B63" s="10" t="s">
        <v>20</v>
      </c>
      <c r="C63" s="57"/>
      <c r="D63" s="57"/>
      <c r="E63" s="4"/>
      <c r="F63" s="5"/>
      <c r="G63" s="6"/>
    </row>
    <row r="64" spans="2:7" x14ac:dyDescent="0.25">
      <c r="B64" s="7"/>
      <c r="C64" s="57"/>
      <c r="D64" s="57"/>
      <c r="E64" s="4"/>
      <c r="F64" s="5"/>
      <c r="G64" s="6"/>
    </row>
    <row r="65" spans="2:7" x14ac:dyDescent="0.25">
      <c r="B65" s="63" t="s">
        <v>21</v>
      </c>
      <c r="C65" s="59" t="s">
        <v>22</v>
      </c>
      <c r="D65" s="59" t="s">
        <v>23</v>
      </c>
      <c r="E65" s="60">
        <v>6</v>
      </c>
      <c r="F65" s="61">
        <v>500</v>
      </c>
      <c r="G65" s="62">
        <f t="shared" si="0"/>
        <v>3000</v>
      </c>
    </row>
    <row r="66" spans="2:7" x14ac:dyDescent="0.25">
      <c r="B66" s="7"/>
      <c r="C66" s="57"/>
      <c r="D66" s="57"/>
      <c r="E66" s="4"/>
      <c r="F66" s="5"/>
      <c r="G66" s="6"/>
    </row>
    <row r="67" spans="2:7" x14ac:dyDescent="0.25">
      <c r="B67" s="68" t="s">
        <v>24</v>
      </c>
      <c r="C67" s="35"/>
      <c r="D67" s="35"/>
      <c r="E67" s="36"/>
      <c r="F67" s="37"/>
      <c r="G67" s="65">
        <f>G65</f>
        <v>3000</v>
      </c>
    </row>
    <row r="68" spans="2:7" x14ac:dyDescent="0.25">
      <c r="B68" s="7"/>
      <c r="C68" s="57"/>
      <c r="D68" s="57"/>
      <c r="E68" s="4"/>
      <c r="F68" s="5"/>
      <c r="G68" s="6"/>
    </row>
    <row r="69" spans="2:7" x14ac:dyDescent="0.25">
      <c r="B69" s="63" t="s">
        <v>73</v>
      </c>
      <c r="C69" s="59" t="s">
        <v>74</v>
      </c>
      <c r="D69" s="59" t="s">
        <v>36</v>
      </c>
      <c r="E69" s="60">
        <v>1</v>
      </c>
      <c r="F69" s="61">
        <v>19.91</v>
      </c>
      <c r="G69" s="62">
        <f>E69*F69</f>
        <v>19.91</v>
      </c>
    </row>
    <row r="70" spans="2:7" ht="30" x14ac:dyDescent="0.25">
      <c r="B70" s="63"/>
      <c r="C70" s="66" t="s">
        <v>75</v>
      </c>
      <c r="D70" s="59" t="s">
        <v>76</v>
      </c>
      <c r="E70" s="59">
        <v>5</v>
      </c>
      <c r="F70" s="61">
        <v>8.1999999999999993</v>
      </c>
      <c r="G70" s="62">
        <f>E70*F70</f>
        <v>41</v>
      </c>
    </row>
    <row r="71" spans="2:7" x14ac:dyDescent="0.25">
      <c r="B71" s="7"/>
      <c r="C71" s="57"/>
      <c r="D71" s="57"/>
      <c r="E71" s="4"/>
      <c r="F71" s="5"/>
      <c r="G71" s="6"/>
    </row>
    <row r="72" spans="2:7" x14ac:dyDescent="0.25">
      <c r="B72" s="67" t="s">
        <v>30</v>
      </c>
      <c r="C72" s="35"/>
      <c r="D72" s="35"/>
      <c r="E72" s="36"/>
      <c r="F72" s="37"/>
      <c r="G72" s="65">
        <f>G70+G69</f>
        <v>60.91</v>
      </c>
    </row>
    <row r="73" spans="2:7" x14ac:dyDescent="0.25">
      <c r="B73" s="7"/>
      <c r="C73" s="57"/>
      <c r="D73" s="57"/>
      <c r="E73" s="57"/>
      <c r="F73" s="57"/>
      <c r="G73" s="8"/>
    </row>
    <row r="74" spans="2:7" ht="15.75" thickBot="1" x14ac:dyDescent="0.3">
      <c r="B74" s="69" t="s">
        <v>25</v>
      </c>
      <c r="C74" s="70"/>
      <c r="D74" s="70"/>
      <c r="E74" s="71"/>
      <c r="F74" s="72"/>
      <c r="G74" s="73">
        <f>G61+G67+G72</f>
        <v>7547.9599999999991</v>
      </c>
    </row>
    <row r="76" spans="2:7" x14ac:dyDescent="0.25">
      <c r="G76" s="13"/>
    </row>
    <row r="77" spans="2:7" x14ac:dyDescent="0.25">
      <c r="B77" t="s">
        <v>31</v>
      </c>
      <c r="C77" s="16">
        <f>G74/C25</f>
        <v>0.17154454545454542</v>
      </c>
    </row>
    <row r="78" spans="2:7" x14ac:dyDescent="0.25">
      <c r="C78" s="17"/>
    </row>
    <row r="79" spans="2:7" x14ac:dyDescent="0.25">
      <c r="B79" t="s">
        <v>32</v>
      </c>
      <c r="C79" s="18">
        <f>G67/(C26-(G61/C25))</f>
        <v>20267.313582938605</v>
      </c>
    </row>
    <row r="80" spans="2:7" x14ac:dyDescent="0.25">
      <c r="C80" s="13"/>
    </row>
    <row r="81" spans="2:19" x14ac:dyDescent="0.25">
      <c r="B81" t="s">
        <v>77</v>
      </c>
      <c r="C81" s="19">
        <f>G67/(1-((G61+G72)/(C25*C26)))</f>
        <v>5114.6614094146971</v>
      </c>
      <c r="G81" s="15"/>
    </row>
    <row r="82" spans="2:19" x14ac:dyDescent="0.25">
      <c r="G82" s="15"/>
    </row>
    <row r="83" spans="2:19" x14ac:dyDescent="0.25">
      <c r="G83" s="15"/>
    </row>
    <row r="85" spans="2:19" ht="21" x14ac:dyDescent="0.35">
      <c r="B85" s="20" t="s">
        <v>78</v>
      </c>
      <c r="C85" s="20"/>
      <c r="G85" s="32" t="s">
        <v>79</v>
      </c>
      <c r="H85" s="32"/>
      <c r="I85" s="32"/>
      <c r="J85" s="32"/>
      <c r="K85" s="32"/>
      <c r="L85" s="32"/>
    </row>
    <row r="86" spans="2:19" x14ac:dyDescent="0.25">
      <c r="G86" s="1" t="s">
        <v>92</v>
      </c>
      <c r="H86" s="2">
        <v>0</v>
      </c>
      <c r="I86" s="2">
        <f>J86/2</f>
        <v>10229.322818829394</v>
      </c>
      <c r="J86" s="43">
        <f>C97</f>
        <v>20458.645637658788</v>
      </c>
      <c r="K86" s="2">
        <f>J86+J86-I86</f>
        <v>30687.968456488183</v>
      </c>
      <c r="L86" s="2">
        <f>K86+K86-J86</f>
        <v>40917.291275317577</v>
      </c>
      <c r="N86" s="1" t="str">
        <f>G86</f>
        <v>Unidades vendidas</v>
      </c>
      <c r="O86" s="2">
        <f t="shared" ref="O86:S86" si="1">H86</f>
        <v>0</v>
      </c>
      <c r="P86" s="2">
        <f t="shared" si="1"/>
        <v>10229.322818829394</v>
      </c>
      <c r="Q86" s="30">
        <f t="shared" si="1"/>
        <v>20458.645637658788</v>
      </c>
      <c r="R86" s="2">
        <f t="shared" si="1"/>
        <v>30687.968456488183</v>
      </c>
      <c r="S86" s="2">
        <f t="shared" si="1"/>
        <v>40917.291275317577</v>
      </c>
    </row>
    <row r="87" spans="2:19" x14ac:dyDescent="0.25">
      <c r="B87" t="s">
        <v>80</v>
      </c>
      <c r="C87" s="21">
        <f>C25</f>
        <v>44000</v>
      </c>
      <c r="G87" s="1" t="s">
        <v>81</v>
      </c>
      <c r="H87" s="22">
        <f t="shared" ref="H87:I87" si="2">H86*$C$91</f>
        <v>0</v>
      </c>
      <c r="I87" s="22">
        <f t="shared" si="2"/>
        <v>2557.3307047073486</v>
      </c>
      <c r="J87" s="44">
        <f>J86*$C$91</f>
        <v>5114.6614094146971</v>
      </c>
      <c r="K87" s="22">
        <f t="shared" ref="K87:L87" si="3">K86*$C$91</f>
        <v>7671.9921141220457</v>
      </c>
      <c r="L87" s="22">
        <f t="shared" si="3"/>
        <v>10229.322818829394</v>
      </c>
      <c r="N87" s="1" t="str">
        <f>G90</f>
        <v>Costo Total</v>
      </c>
      <c r="O87" s="2">
        <f t="shared" ref="O87:S87" si="4">H90</f>
        <v>3000</v>
      </c>
      <c r="P87" s="2">
        <f t="shared" si="4"/>
        <v>4057.3307047073486</v>
      </c>
      <c r="Q87" s="30">
        <f t="shared" si="4"/>
        <v>5114.6614094146971</v>
      </c>
      <c r="R87" s="2">
        <f t="shared" si="4"/>
        <v>6171.9921141220448</v>
      </c>
      <c r="S87" s="2">
        <f t="shared" si="4"/>
        <v>7229.3228188293933</v>
      </c>
    </row>
    <row r="88" spans="2:19" x14ac:dyDescent="0.25">
      <c r="G88" s="1" t="s">
        <v>82</v>
      </c>
      <c r="H88" s="22">
        <f t="shared" ref="H88:I88" si="5">($C$95/$C$87)*H86</f>
        <v>0</v>
      </c>
      <c r="I88" s="22">
        <f t="shared" si="5"/>
        <v>1057.3307047073483</v>
      </c>
      <c r="J88" s="44">
        <f>($C$95/$C$87)*J86</f>
        <v>2114.6614094146967</v>
      </c>
      <c r="K88" s="22">
        <f t="shared" ref="K88:L88" si="6">($C$95/$C$87)*K86</f>
        <v>3171.9921141220448</v>
      </c>
      <c r="L88" s="22">
        <f t="shared" si="6"/>
        <v>4229.3228188293933</v>
      </c>
      <c r="N88" s="1" t="str">
        <f>G87</f>
        <v>Ventas</v>
      </c>
      <c r="O88" s="2">
        <f t="shared" ref="O88:S88" si="7">H87</f>
        <v>0</v>
      </c>
      <c r="P88" s="2">
        <f t="shared" si="7"/>
        <v>2557.3307047073486</v>
      </c>
      <c r="Q88" s="30">
        <f t="shared" si="7"/>
        <v>5114.6614094146971</v>
      </c>
      <c r="R88" s="2">
        <f t="shared" si="7"/>
        <v>7671.9921141220457</v>
      </c>
      <c r="S88" s="2">
        <f t="shared" si="7"/>
        <v>10229.322818829394</v>
      </c>
    </row>
    <row r="89" spans="2:19" x14ac:dyDescent="0.25">
      <c r="B89" t="s">
        <v>83</v>
      </c>
      <c r="C89" s="23" t="s">
        <v>84</v>
      </c>
      <c r="D89" t="s">
        <v>85</v>
      </c>
      <c r="E89" s="11"/>
      <c r="F89" s="12"/>
      <c r="G89" s="24" t="s">
        <v>86</v>
      </c>
      <c r="H89" s="22">
        <f>$C$93</f>
        <v>3000</v>
      </c>
      <c r="I89" s="22">
        <f t="shared" ref="I89:L89" si="8">$C$93</f>
        <v>3000</v>
      </c>
      <c r="J89" s="44">
        <f t="shared" si="8"/>
        <v>3000</v>
      </c>
      <c r="K89" s="22">
        <f t="shared" si="8"/>
        <v>3000</v>
      </c>
      <c r="L89" s="22">
        <f t="shared" si="8"/>
        <v>3000</v>
      </c>
    </row>
    <row r="90" spans="2:19" x14ac:dyDescent="0.25">
      <c r="E90" s="11"/>
      <c r="F90" s="12"/>
      <c r="G90" s="24" t="s">
        <v>87</v>
      </c>
      <c r="H90" s="22">
        <f>H88+H89</f>
        <v>3000</v>
      </c>
      <c r="I90" s="22">
        <f t="shared" ref="I90:L90" si="9">I88+I89</f>
        <v>4057.3307047073486</v>
      </c>
      <c r="J90" s="44">
        <f t="shared" si="9"/>
        <v>5114.6614094146971</v>
      </c>
      <c r="K90" s="22">
        <f t="shared" si="9"/>
        <v>6171.9921141220448</v>
      </c>
      <c r="L90" s="22">
        <f t="shared" si="9"/>
        <v>7229.3228188293933</v>
      </c>
    </row>
    <row r="91" spans="2:19" x14ac:dyDescent="0.25">
      <c r="B91" t="s">
        <v>10</v>
      </c>
      <c r="C91" s="25">
        <f>C26</f>
        <v>0.25</v>
      </c>
      <c r="E91" s="11"/>
      <c r="F91" s="12"/>
      <c r="G91" s="24" t="s">
        <v>88</v>
      </c>
      <c r="H91" s="22">
        <f>H87-H90</f>
        <v>-3000</v>
      </c>
      <c r="I91" s="22">
        <f t="shared" ref="I91:L91" si="10">I87-I90</f>
        <v>-1500</v>
      </c>
      <c r="J91" s="44">
        <f t="shared" si="10"/>
        <v>0</v>
      </c>
      <c r="K91" s="22">
        <f t="shared" si="10"/>
        <v>1500.0000000000009</v>
      </c>
      <c r="L91" s="22">
        <f t="shared" si="10"/>
        <v>3000.0000000000009</v>
      </c>
    </row>
    <row r="92" spans="2:19" x14ac:dyDescent="0.25">
      <c r="E92" s="11"/>
      <c r="F92" s="12"/>
      <c r="G92" s="13"/>
      <c r="H92" s="26"/>
      <c r="I92" s="26"/>
      <c r="J92" s="26"/>
      <c r="K92" s="26"/>
      <c r="L92" s="26"/>
    </row>
    <row r="93" spans="2:19" x14ac:dyDescent="0.25">
      <c r="B93" t="s">
        <v>89</v>
      </c>
      <c r="C93" s="27">
        <f>G67</f>
        <v>3000</v>
      </c>
      <c r="E93" s="11"/>
      <c r="F93" s="12"/>
      <c r="G93" s="13"/>
    </row>
    <row r="94" spans="2:19" x14ac:dyDescent="0.25">
      <c r="E94" s="11"/>
      <c r="G94" s="13"/>
    </row>
    <row r="95" spans="2:19" x14ac:dyDescent="0.25">
      <c r="B95" t="s">
        <v>90</v>
      </c>
      <c r="C95" s="27">
        <f>G61+G72</f>
        <v>4547.9599999999991</v>
      </c>
      <c r="E95" s="11"/>
      <c r="F95" s="13"/>
      <c r="G95" s="11"/>
      <c r="H95" s="13"/>
      <c r="J95" s="13"/>
      <c r="K95" s="13"/>
      <c r="M95" s="13"/>
    </row>
    <row r="96" spans="2:19" x14ac:dyDescent="0.25">
      <c r="E96" s="11"/>
      <c r="F96" s="13"/>
      <c r="G96" s="11"/>
      <c r="H96" s="13"/>
      <c r="J96" s="13"/>
      <c r="K96" s="13"/>
    </row>
    <row r="97" spans="2:11" x14ac:dyDescent="0.25">
      <c r="B97" t="s">
        <v>91</v>
      </c>
      <c r="C97" s="28">
        <f>C93/(C91-((G61+G72)/C25))</f>
        <v>20458.645637658788</v>
      </c>
      <c r="D97" s="29" t="str">
        <f>C89</f>
        <v>Plantas</v>
      </c>
      <c r="E97" s="11"/>
      <c r="F97" s="31"/>
      <c r="G97" s="11"/>
      <c r="H97" s="31"/>
      <c r="J97" s="13"/>
      <c r="K97" s="13"/>
    </row>
    <row r="98" spans="2:11" x14ac:dyDescent="0.25">
      <c r="E98" s="11"/>
      <c r="F98" s="13"/>
      <c r="G98" s="11"/>
      <c r="H98" s="13"/>
      <c r="J98" s="13"/>
      <c r="K98" s="13"/>
    </row>
    <row r="99" spans="2:11" x14ac:dyDescent="0.25">
      <c r="E99" s="11"/>
      <c r="F99" s="13"/>
      <c r="G99" s="11"/>
      <c r="H99" s="13"/>
      <c r="J99" s="13"/>
      <c r="K99" s="13"/>
    </row>
    <row r="100" spans="2:11" x14ac:dyDescent="0.25">
      <c r="E100" s="11"/>
      <c r="F100" s="12"/>
    </row>
    <row r="101" spans="2:11" x14ac:dyDescent="0.25">
      <c r="E101" s="11"/>
      <c r="F101" s="12"/>
    </row>
    <row r="102" spans="2:11" x14ac:dyDescent="0.25">
      <c r="E102" s="11"/>
      <c r="F102" s="12"/>
    </row>
    <row r="103" spans="2:11" x14ac:dyDescent="0.25">
      <c r="E103" s="11"/>
      <c r="F103" s="12"/>
    </row>
    <row r="104" spans="2:11" x14ac:dyDescent="0.25">
      <c r="E104" s="11"/>
      <c r="F104" s="12"/>
    </row>
    <row r="105" spans="2:11" x14ac:dyDescent="0.25">
      <c r="E105" s="11"/>
      <c r="F105" s="12"/>
    </row>
    <row r="106" spans="2:11" x14ac:dyDescent="0.25">
      <c r="E106" s="11"/>
      <c r="F106" s="12"/>
    </row>
    <row r="107" spans="2:11" x14ac:dyDescent="0.25">
      <c r="E107" s="11"/>
      <c r="F107" s="12"/>
    </row>
    <row r="108" spans="2:11" x14ac:dyDescent="0.25">
      <c r="E108" s="11"/>
      <c r="F108" s="12"/>
    </row>
    <row r="109" spans="2:11" x14ac:dyDescent="0.25">
      <c r="E109" s="11"/>
      <c r="F109" s="12"/>
    </row>
    <row r="110" spans="2:11" x14ac:dyDescent="0.25">
      <c r="E110" s="11"/>
      <c r="F110" s="12"/>
    </row>
    <row r="111" spans="2:11" x14ac:dyDescent="0.25">
      <c r="E111" s="11"/>
      <c r="F111" s="12"/>
    </row>
    <row r="112" spans="2:11" x14ac:dyDescent="0.25">
      <c r="E112" s="11"/>
      <c r="F112" s="12"/>
    </row>
    <row r="113" spans="5:6" x14ac:dyDescent="0.25">
      <c r="E113" s="11"/>
      <c r="F113" s="12"/>
    </row>
    <row r="114" spans="5:6" x14ac:dyDescent="0.25">
      <c r="E114" s="11"/>
      <c r="F114" s="12"/>
    </row>
    <row r="115" spans="5:6" x14ac:dyDescent="0.25">
      <c r="E115" s="11"/>
      <c r="F115" s="12"/>
    </row>
    <row r="116" spans="5:6" x14ac:dyDescent="0.25">
      <c r="E116" s="11"/>
      <c r="F116" s="12"/>
    </row>
    <row r="117" spans="5:6" x14ac:dyDescent="0.25">
      <c r="E117" s="11"/>
      <c r="F117" s="12"/>
    </row>
    <row r="118" spans="5:6" x14ac:dyDescent="0.25">
      <c r="E118" s="11"/>
      <c r="F118" s="12"/>
    </row>
    <row r="119" spans="5:6" x14ac:dyDescent="0.25">
      <c r="E119" s="11"/>
      <c r="F119" s="12"/>
    </row>
    <row r="120" spans="5:6" x14ac:dyDescent="0.25">
      <c r="E120" s="11"/>
      <c r="F120" s="12"/>
    </row>
    <row r="121" spans="5:6" x14ac:dyDescent="0.25">
      <c r="E121" s="11"/>
      <c r="F121" s="12"/>
    </row>
    <row r="122" spans="5:6" x14ac:dyDescent="0.25">
      <c r="E122" s="11"/>
      <c r="F122" s="12"/>
    </row>
    <row r="123" spans="5:6" x14ac:dyDescent="0.25">
      <c r="E123" s="11"/>
      <c r="F123" s="12"/>
    </row>
    <row r="124" spans="5:6" x14ac:dyDescent="0.25">
      <c r="E124" s="11"/>
      <c r="F124" s="12"/>
    </row>
    <row r="125" spans="5:6" x14ac:dyDescent="0.25">
      <c r="E125" s="11"/>
      <c r="F125" s="12"/>
    </row>
    <row r="126" spans="5:6" x14ac:dyDescent="0.25">
      <c r="E126" s="11"/>
      <c r="F126" s="12"/>
    </row>
    <row r="127" spans="5:6" x14ac:dyDescent="0.25">
      <c r="E127" s="11"/>
      <c r="F127" s="12"/>
    </row>
    <row r="128" spans="5:6" x14ac:dyDescent="0.25">
      <c r="E128" s="11"/>
      <c r="F128" s="12"/>
    </row>
    <row r="129" spans="5:6" x14ac:dyDescent="0.25">
      <c r="E129" s="11"/>
      <c r="F129" s="12"/>
    </row>
    <row r="130" spans="5:6" x14ac:dyDescent="0.25">
      <c r="E130" s="11"/>
      <c r="F130" s="12"/>
    </row>
    <row r="131" spans="5:6" x14ac:dyDescent="0.25">
      <c r="E131" s="11"/>
      <c r="F131" s="12"/>
    </row>
    <row r="132" spans="5:6" x14ac:dyDescent="0.25">
      <c r="E132" s="11"/>
      <c r="F132" s="12"/>
    </row>
    <row r="133" spans="5:6" x14ac:dyDescent="0.25">
      <c r="E133" s="11"/>
      <c r="F133" s="12"/>
    </row>
    <row r="134" spans="5:6" x14ac:dyDescent="0.25">
      <c r="E134" s="11"/>
      <c r="F134" s="12"/>
    </row>
    <row r="135" spans="5:6" x14ac:dyDescent="0.25">
      <c r="E135" s="11"/>
      <c r="F135" s="12"/>
    </row>
    <row r="136" spans="5:6" x14ac:dyDescent="0.25">
      <c r="E136" s="11"/>
      <c r="F136" s="12"/>
    </row>
    <row r="137" spans="5:6" x14ac:dyDescent="0.25">
      <c r="E137" s="11"/>
      <c r="F137" s="12"/>
    </row>
    <row r="138" spans="5:6" x14ac:dyDescent="0.25">
      <c r="E138" s="11"/>
      <c r="F138" s="12"/>
    </row>
    <row r="139" spans="5:6" x14ac:dyDescent="0.25">
      <c r="E139" s="11"/>
      <c r="F139" s="12"/>
    </row>
    <row r="140" spans="5:6" x14ac:dyDescent="0.25">
      <c r="E140" s="11"/>
      <c r="F140" s="12"/>
    </row>
    <row r="141" spans="5:6" x14ac:dyDescent="0.25">
      <c r="E141" s="11"/>
      <c r="F141" s="12"/>
    </row>
    <row r="142" spans="5:6" x14ac:dyDescent="0.25">
      <c r="E142" s="11"/>
      <c r="F142" s="12"/>
    </row>
    <row r="143" spans="5:6" x14ac:dyDescent="0.25">
      <c r="E143" s="11"/>
      <c r="F143" s="12"/>
    </row>
    <row r="144" spans="5:6" x14ac:dyDescent="0.25">
      <c r="E144" s="11"/>
      <c r="F144" s="12"/>
    </row>
    <row r="145" spans="5:6" x14ac:dyDescent="0.25">
      <c r="E145" s="11"/>
      <c r="F145" s="12"/>
    </row>
    <row r="146" spans="5:6" x14ac:dyDescent="0.25">
      <c r="E146" s="11"/>
      <c r="F146" s="12"/>
    </row>
    <row r="147" spans="5:6" x14ac:dyDescent="0.25">
      <c r="E147" s="11"/>
      <c r="F147" s="12"/>
    </row>
    <row r="148" spans="5:6" x14ac:dyDescent="0.25">
      <c r="E148" s="11"/>
      <c r="F148" s="12"/>
    </row>
    <row r="149" spans="5:6" x14ac:dyDescent="0.25">
      <c r="E149" s="11"/>
      <c r="F149" s="12"/>
    </row>
    <row r="150" spans="5:6" x14ac:dyDescent="0.25">
      <c r="E150" s="11"/>
      <c r="F150" s="12"/>
    </row>
    <row r="151" spans="5:6" x14ac:dyDescent="0.25">
      <c r="E151" s="11"/>
      <c r="F151" s="12"/>
    </row>
    <row r="152" spans="5:6" x14ac:dyDescent="0.25">
      <c r="E152" s="11"/>
      <c r="F152" s="12"/>
    </row>
    <row r="153" spans="5:6" x14ac:dyDescent="0.25">
      <c r="E153" s="11"/>
      <c r="F153" s="12"/>
    </row>
    <row r="154" spans="5:6" x14ac:dyDescent="0.25">
      <c r="E154" s="11"/>
      <c r="F154" s="12"/>
    </row>
    <row r="155" spans="5:6" x14ac:dyDescent="0.25">
      <c r="E155" s="11"/>
      <c r="F155" s="12"/>
    </row>
    <row r="156" spans="5:6" x14ac:dyDescent="0.25">
      <c r="E156" s="11"/>
      <c r="F156" s="12"/>
    </row>
    <row r="157" spans="5:6" x14ac:dyDescent="0.25">
      <c r="E157" s="11"/>
      <c r="F157" s="12"/>
    </row>
    <row r="158" spans="5:6" x14ac:dyDescent="0.25">
      <c r="E158" s="11"/>
      <c r="F158" s="12"/>
    </row>
    <row r="159" spans="5:6" x14ac:dyDescent="0.25">
      <c r="E159" s="11"/>
      <c r="F159" s="12"/>
    </row>
    <row r="160" spans="5:6" x14ac:dyDescent="0.25">
      <c r="E160" s="11"/>
      <c r="F160" s="12"/>
    </row>
    <row r="161" spans="5:6" x14ac:dyDescent="0.25">
      <c r="E161" s="11"/>
      <c r="F161" s="12"/>
    </row>
    <row r="162" spans="5:6" x14ac:dyDescent="0.25">
      <c r="E162" s="11"/>
      <c r="F162" s="12"/>
    </row>
    <row r="163" spans="5:6" x14ac:dyDescent="0.25">
      <c r="E163" s="11"/>
      <c r="F163" s="12"/>
    </row>
    <row r="164" spans="5:6" x14ac:dyDescent="0.25">
      <c r="E164" s="11"/>
      <c r="F164" s="12"/>
    </row>
    <row r="165" spans="5:6" x14ac:dyDescent="0.25">
      <c r="E165" s="11"/>
      <c r="F165" s="12"/>
    </row>
    <row r="166" spans="5:6" x14ac:dyDescent="0.25">
      <c r="E166" s="11"/>
      <c r="F166" s="12"/>
    </row>
    <row r="167" spans="5:6" x14ac:dyDescent="0.25">
      <c r="E167" s="11"/>
      <c r="F167" s="12"/>
    </row>
    <row r="168" spans="5:6" x14ac:dyDescent="0.25">
      <c r="E168" s="11"/>
      <c r="F168" s="12"/>
    </row>
    <row r="169" spans="5:6" x14ac:dyDescent="0.25">
      <c r="E169" s="11"/>
      <c r="F169" s="12"/>
    </row>
    <row r="170" spans="5:6" x14ac:dyDescent="0.25">
      <c r="E170" s="11"/>
      <c r="F170" s="12"/>
    </row>
    <row r="171" spans="5:6" x14ac:dyDescent="0.25">
      <c r="E171" s="11"/>
      <c r="F171" s="12"/>
    </row>
    <row r="172" spans="5:6" x14ac:dyDescent="0.25">
      <c r="E172" s="11"/>
      <c r="F172" s="12"/>
    </row>
    <row r="173" spans="5:6" x14ac:dyDescent="0.25">
      <c r="E173" s="11"/>
      <c r="F173" s="12"/>
    </row>
    <row r="174" spans="5:6" x14ac:dyDescent="0.25">
      <c r="E174" s="11"/>
      <c r="F174" s="12"/>
    </row>
    <row r="175" spans="5:6" x14ac:dyDescent="0.25">
      <c r="E175" s="11"/>
      <c r="F175" s="12"/>
    </row>
    <row r="176" spans="5:6" x14ac:dyDescent="0.25">
      <c r="E176" s="11"/>
      <c r="F176" s="12"/>
    </row>
    <row r="177" spans="5:6" x14ac:dyDescent="0.25">
      <c r="E177" s="11"/>
      <c r="F177" s="12"/>
    </row>
    <row r="178" spans="5:6" x14ac:dyDescent="0.25">
      <c r="E178" s="11"/>
      <c r="F178" s="12"/>
    </row>
    <row r="179" spans="5:6" x14ac:dyDescent="0.25">
      <c r="E179" s="11"/>
      <c r="F179" s="12"/>
    </row>
    <row r="180" spans="5:6" x14ac:dyDescent="0.25">
      <c r="E180" s="11"/>
      <c r="F180" s="12"/>
    </row>
    <row r="181" spans="5:6" x14ac:dyDescent="0.25">
      <c r="E181" s="11"/>
      <c r="F181" s="12"/>
    </row>
    <row r="182" spans="5:6" x14ac:dyDescent="0.25">
      <c r="E182" s="11"/>
      <c r="F182" s="12"/>
    </row>
    <row r="183" spans="5:6" x14ac:dyDescent="0.25">
      <c r="E183" s="11"/>
      <c r="F183" s="12"/>
    </row>
    <row r="184" spans="5:6" x14ac:dyDescent="0.25">
      <c r="E184" s="11"/>
      <c r="F184" s="12"/>
    </row>
    <row r="185" spans="5:6" x14ac:dyDescent="0.25">
      <c r="E185" s="11"/>
      <c r="F185" s="12"/>
    </row>
    <row r="186" spans="5:6" x14ac:dyDescent="0.25">
      <c r="E186" s="11"/>
      <c r="F186" s="12"/>
    </row>
    <row r="187" spans="5:6" x14ac:dyDescent="0.25">
      <c r="E187" s="11"/>
      <c r="F187" s="12"/>
    </row>
    <row r="188" spans="5:6" x14ac:dyDescent="0.25">
      <c r="E188" s="11"/>
      <c r="F188" s="12"/>
    </row>
    <row r="189" spans="5:6" x14ac:dyDescent="0.25">
      <c r="E189" s="11"/>
      <c r="F189" s="12"/>
    </row>
    <row r="190" spans="5:6" x14ac:dyDescent="0.25">
      <c r="E190" s="11"/>
      <c r="F190" s="12"/>
    </row>
    <row r="191" spans="5:6" x14ac:dyDescent="0.25">
      <c r="E191" s="11"/>
      <c r="F191" s="12"/>
    </row>
    <row r="192" spans="5:6" x14ac:dyDescent="0.25">
      <c r="E192" s="11"/>
      <c r="F192" s="12"/>
    </row>
    <row r="193" spans="5:6" x14ac:dyDescent="0.25">
      <c r="E193" s="11"/>
      <c r="F193" s="12"/>
    </row>
    <row r="194" spans="5:6" x14ac:dyDescent="0.25">
      <c r="E194" s="11"/>
      <c r="F194" s="12"/>
    </row>
    <row r="195" spans="5:6" x14ac:dyDescent="0.25">
      <c r="E195" s="11"/>
      <c r="F195" s="12"/>
    </row>
    <row r="196" spans="5:6" x14ac:dyDescent="0.25">
      <c r="E196" s="11"/>
      <c r="F196" s="12"/>
    </row>
    <row r="197" spans="5:6" x14ac:dyDescent="0.25">
      <c r="E197" s="11"/>
      <c r="F197" s="12"/>
    </row>
    <row r="198" spans="5:6" x14ac:dyDescent="0.25">
      <c r="E198" s="11"/>
      <c r="F198" s="12"/>
    </row>
    <row r="199" spans="5:6" x14ac:dyDescent="0.25">
      <c r="E199" s="11"/>
      <c r="F199" s="12"/>
    </row>
    <row r="200" spans="5:6" x14ac:dyDescent="0.25">
      <c r="E200" s="11"/>
      <c r="F200" s="12"/>
    </row>
    <row r="201" spans="5:6" x14ac:dyDescent="0.25">
      <c r="E201" s="11"/>
      <c r="F201" s="12"/>
    </row>
    <row r="202" spans="5:6" x14ac:dyDescent="0.25">
      <c r="E202" s="11"/>
      <c r="F202" s="12"/>
    </row>
    <row r="203" spans="5:6" x14ac:dyDescent="0.25">
      <c r="E203" s="11"/>
      <c r="F203" s="12"/>
    </row>
    <row r="204" spans="5:6" x14ac:dyDescent="0.25">
      <c r="E204" s="11"/>
      <c r="F204" s="12"/>
    </row>
    <row r="205" spans="5:6" x14ac:dyDescent="0.25">
      <c r="E205" s="11"/>
      <c r="F205" s="12"/>
    </row>
    <row r="206" spans="5:6" x14ac:dyDescent="0.25">
      <c r="E206" s="11"/>
      <c r="F206" s="12"/>
    </row>
    <row r="207" spans="5:6" x14ac:dyDescent="0.25">
      <c r="E207" s="11"/>
      <c r="F207" s="12"/>
    </row>
    <row r="208" spans="5:6" x14ac:dyDescent="0.25">
      <c r="E208" s="11"/>
      <c r="F208" s="12"/>
    </row>
    <row r="209" spans="5:6" x14ac:dyDescent="0.25">
      <c r="E209" s="11"/>
      <c r="F209" s="12"/>
    </row>
    <row r="210" spans="5:6" x14ac:dyDescent="0.25">
      <c r="E210" s="11"/>
      <c r="F210" s="12"/>
    </row>
    <row r="211" spans="5:6" x14ac:dyDescent="0.25">
      <c r="E211" s="11"/>
      <c r="F211" s="12"/>
    </row>
    <row r="212" spans="5:6" x14ac:dyDescent="0.25">
      <c r="E212" s="11"/>
      <c r="F212" s="12"/>
    </row>
    <row r="213" spans="5:6" x14ac:dyDescent="0.25">
      <c r="E213" s="11"/>
      <c r="F213" s="12"/>
    </row>
    <row r="214" spans="5:6" x14ac:dyDescent="0.25">
      <c r="E214" s="11"/>
      <c r="F214" s="12"/>
    </row>
    <row r="215" spans="5:6" x14ac:dyDescent="0.25">
      <c r="E215" s="11"/>
      <c r="F215" s="12"/>
    </row>
    <row r="216" spans="5:6" x14ac:dyDescent="0.25">
      <c r="E216" s="11"/>
      <c r="F216" s="12"/>
    </row>
    <row r="217" spans="5:6" x14ac:dyDescent="0.25">
      <c r="E217" s="11"/>
      <c r="F217" s="12"/>
    </row>
    <row r="218" spans="5:6" x14ac:dyDescent="0.25">
      <c r="E218" s="11"/>
      <c r="F218" s="12"/>
    </row>
    <row r="219" spans="5:6" x14ac:dyDescent="0.25">
      <c r="E219" s="11"/>
      <c r="F219" s="12"/>
    </row>
    <row r="220" spans="5:6" x14ac:dyDescent="0.25">
      <c r="E220" s="11"/>
      <c r="F220" s="12"/>
    </row>
    <row r="221" spans="5:6" x14ac:dyDescent="0.25">
      <c r="E221" s="11"/>
      <c r="F221" s="12"/>
    </row>
    <row r="222" spans="5:6" x14ac:dyDescent="0.25">
      <c r="E222" s="11"/>
      <c r="F222" s="12"/>
    </row>
    <row r="223" spans="5:6" x14ac:dyDescent="0.25">
      <c r="E223" s="11"/>
      <c r="F223" s="12"/>
    </row>
    <row r="224" spans="5:6" x14ac:dyDescent="0.25">
      <c r="E224" s="11"/>
      <c r="F224" s="12"/>
    </row>
    <row r="225" spans="5:6" x14ac:dyDescent="0.25">
      <c r="E225" s="11"/>
      <c r="F225" s="12"/>
    </row>
    <row r="226" spans="5:6" x14ac:dyDescent="0.25">
      <c r="E226" s="11"/>
      <c r="F226" s="12"/>
    </row>
    <row r="227" spans="5:6" x14ac:dyDescent="0.25">
      <c r="E227" s="11"/>
      <c r="F227" s="12"/>
    </row>
    <row r="228" spans="5:6" x14ac:dyDescent="0.25">
      <c r="E228" s="11"/>
      <c r="F228" s="12"/>
    </row>
    <row r="229" spans="5:6" x14ac:dyDescent="0.25">
      <c r="E229" s="11"/>
      <c r="F229" s="12"/>
    </row>
    <row r="230" spans="5:6" x14ac:dyDescent="0.25">
      <c r="E230" s="11"/>
      <c r="F230" s="12"/>
    </row>
    <row r="231" spans="5:6" x14ac:dyDescent="0.25">
      <c r="E231" s="11"/>
      <c r="F231" s="12"/>
    </row>
    <row r="232" spans="5:6" x14ac:dyDescent="0.25">
      <c r="E232" s="11"/>
      <c r="F232" s="12"/>
    </row>
    <row r="233" spans="5:6" x14ac:dyDescent="0.25">
      <c r="E233" s="11"/>
      <c r="F233" s="12"/>
    </row>
    <row r="234" spans="5:6" x14ac:dyDescent="0.25">
      <c r="E234" s="11"/>
      <c r="F234" s="12"/>
    </row>
    <row r="235" spans="5:6" x14ac:dyDescent="0.25">
      <c r="E235" s="11"/>
      <c r="F235" s="12"/>
    </row>
    <row r="236" spans="5:6" x14ac:dyDescent="0.25">
      <c r="E236" s="11"/>
      <c r="F236" s="12"/>
    </row>
    <row r="237" spans="5:6" x14ac:dyDescent="0.25">
      <c r="E237" s="11"/>
      <c r="F237" s="12"/>
    </row>
    <row r="238" spans="5:6" x14ac:dyDescent="0.25">
      <c r="E238" s="11"/>
      <c r="F238" s="12"/>
    </row>
    <row r="239" spans="5:6" x14ac:dyDescent="0.25">
      <c r="E239" s="11"/>
      <c r="F239" s="12"/>
    </row>
    <row r="240" spans="5:6" x14ac:dyDescent="0.25">
      <c r="E240" s="11"/>
      <c r="F240" s="12"/>
    </row>
    <row r="241" spans="5:6" x14ac:dyDescent="0.25">
      <c r="E241" s="11"/>
      <c r="F241" s="12"/>
    </row>
    <row r="242" spans="5:6" x14ac:dyDescent="0.25">
      <c r="E242" s="11"/>
      <c r="F242" s="12"/>
    </row>
    <row r="243" spans="5:6" x14ac:dyDescent="0.25">
      <c r="E243" s="11"/>
      <c r="F243" s="12"/>
    </row>
    <row r="244" spans="5:6" x14ac:dyDescent="0.25">
      <c r="E244" s="11"/>
      <c r="F244" s="12"/>
    </row>
    <row r="245" spans="5:6" x14ac:dyDescent="0.25">
      <c r="E245" s="11"/>
      <c r="F245" s="12"/>
    </row>
    <row r="246" spans="5:6" x14ac:dyDescent="0.25">
      <c r="E246" s="11"/>
      <c r="F246" s="12"/>
    </row>
    <row r="247" spans="5:6" x14ac:dyDescent="0.25">
      <c r="E247" s="11"/>
      <c r="F247" s="12"/>
    </row>
    <row r="248" spans="5:6" x14ac:dyDescent="0.25">
      <c r="E248" s="11"/>
      <c r="F248" s="12"/>
    </row>
    <row r="249" spans="5:6" x14ac:dyDescent="0.25">
      <c r="E249" s="11"/>
      <c r="F249" s="12"/>
    </row>
    <row r="250" spans="5:6" x14ac:dyDescent="0.25">
      <c r="E250" s="11"/>
      <c r="F250" s="12"/>
    </row>
    <row r="251" spans="5:6" x14ac:dyDescent="0.25">
      <c r="E251" s="11"/>
      <c r="F251" s="12"/>
    </row>
    <row r="252" spans="5:6" x14ac:dyDescent="0.25">
      <c r="E252" s="11"/>
      <c r="F252" s="12"/>
    </row>
    <row r="253" spans="5:6" x14ac:dyDescent="0.25">
      <c r="E253" s="11"/>
      <c r="F253" s="12"/>
    </row>
    <row r="254" spans="5:6" x14ac:dyDescent="0.25">
      <c r="E254" s="11"/>
      <c r="F254" s="12"/>
    </row>
    <row r="255" spans="5:6" x14ac:dyDescent="0.25">
      <c r="E255" s="11"/>
      <c r="F255" s="12"/>
    </row>
    <row r="256" spans="5:6" x14ac:dyDescent="0.25">
      <c r="E256" s="11"/>
      <c r="F256" s="12"/>
    </row>
    <row r="257" spans="5:6" x14ac:dyDescent="0.25">
      <c r="E257" s="11"/>
      <c r="F257" s="12"/>
    </row>
    <row r="258" spans="5:6" x14ac:dyDescent="0.25">
      <c r="E258" s="11"/>
      <c r="F258" s="12"/>
    </row>
    <row r="259" spans="5:6" x14ac:dyDescent="0.25">
      <c r="E259" s="11"/>
      <c r="F259" s="12"/>
    </row>
    <row r="260" spans="5:6" x14ac:dyDescent="0.25">
      <c r="E260" s="11"/>
      <c r="F260" s="12"/>
    </row>
    <row r="261" spans="5:6" x14ac:dyDescent="0.25">
      <c r="E261" s="11"/>
      <c r="F261" s="12"/>
    </row>
    <row r="262" spans="5:6" x14ac:dyDescent="0.25">
      <c r="E262" s="11"/>
      <c r="F262" s="12"/>
    </row>
    <row r="263" spans="5:6" x14ac:dyDescent="0.25">
      <c r="E263" s="11"/>
      <c r="F263" s="12"/>
    </row>
    <row r="264" spans="5:6" x14ac:dyDescent="0.25">
      <c r="E264" s="11"/>
      <c r="F264" s="12"/>
    </row>
    <row r="265" spans="5:6" x14ac:dyDescent="0.25">
      <c r="E265" s="11"/>
      <c r="F265" s="12"/>
    </row>
    <row r="266" spans="5:6" x14ac:dyDescent="0.25">
      <c r="E266" s="11"/>
      <c r="F266" s="12"/>
    </row>
    <row r="267" spans="5:6" x14ac:dyDescent="0.25">
      <c r="E267" s="11"/>
      <c r="F267" s="12"/>
    </row>
    <row r="268" spans="5:6" x14ac:dyDescent="0.25">
      <c r="E268" s="11"/>
      <c r="F268" s="12"/>
    </row>
    <row r="269" spans="5:6" x14ac:dyDescent="0.25">
      <c r="E269" s="11"/>
      <c r="F269" s="12"/>
    </row>
    <row r="270" spans="5:6" x14ac:dyDescent="0.25">
      <c r="E270" s="11"/>
      <c r="F270" s="12"/>
    </row>
    <row r="271" spans="5:6" x14ac:dyDescent="0.25">
      <c r="E271" s="11"/>
      <c r="F271" s="12"/>
    </row>
    <row r="272" spans="5:6" x14ac:dyDescent="0.25">
      <c r="E272" s="11"/>
      <c r="F272" s="12"/>
    </row>
    <row r="273" spans="5:6" x14ac:dyDescent="0.25">
      <c r="E273" s="11"/>
      <c r="F273" s="12"/>
    </row>
    <row r="274" spans="5:6" x14ac:dyDescent="0.25">
      <c r="E274" s="11"/>
      <c r="F274" s="12"/>
    </row>
    <row r="275" spans="5:6" x14ac:dyDescent="0.25">
      <c r="E275" s="11"/>
      <c r="F275" s="12"/>
    </row>
    <row r="276" spans="5:6" x14ac:dyDescent="0.25">
      <c r="E276" s="11"/>
      <c r="F276" s="12"/>
    </row>
  </sheetData>
  <mergeCells count="2">
    <mergeCell ref="B85:C85"/>
    <mergeCell ref="G85:L8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E3F3-DD80-49FA-B190-49D291BEAA85}">
  <dimension ref="B15:G53"/>
  <sheetViews>
    <sheetView showGridLines="0" topLeftCell="B4" zoomScaleNormal="100" workbookViewId="0">
      <selection sqref="A1:XFD6"/>
    </sheetView>
  </sheetViews>
  <sheetFormatPr baseColWidth="10" defaultRowHeight="15" x14ac:dyDescent="0.25"/>
  <cols>
    <col min="2" max="2" width="33.42578125" bestFit="1" customWidth="1"/>
    <col min="3" max="3" width="29.7109375" customWidth="1"/>
    <col min="4" max="4" width="22.28515625" customWidth="1"/>
    <col min="5" max="5" width="21.28515625" customWidth="1"/>
    <col min="6" max="6" width="14.7109375" customWidth="1"/>
    <col min="7" max="7" width="26.5703125" customWidth="1"/>
  </cols>
  <sheetData>
    <row r="15" spans="2:7" ht="15.75" thickBot="1" x14ac:dyDescent="0.3"/>
    <row r="16" spans="2:7" ht="30" x14ac:dyDescent="0.25">
      <c r="B16" s="111" t="s">
        <v>95</v>
      </c>
      <c r="C16" s="112" t="s">
        <v>96</v>
      </c>
      <c r="D16" s="112" t="s">
        <v>97</v>
      </c>
      <c r="E16" s="112" t="s">
        <v>98</v>
      </c>
      <c r="F16" s="112" t="s">
        <v>99</v>
      </c>
      <c r="G16" s="113" t="s">
        <v>100</v>
      </c>
    </row>
    <row r="17" spans="2:7" x14ac:dyDescent="0.25">
      <c r="B17" s="114" t="s">
        <v>101</v>
      </c>
      <c r="C17" s="110"/>
      <c r="D17" s="110"/>
      <c r="E17" s="110"/>
      <c r="F17" s="130">
        <f t="shared" ref="F17:F23" si="0">D17*E17</f>
        <v>0</v>
      </c>
      <c r="G17" s="115" t="s">
        <v>102</v>
      </c>
    </row>
    <row r="18" spans="2:7" ht="30" x14ac:dyDescent="0.25">
      <c r="B18" s="114" t="s">
        <v>103</v>
      </c>
      <c r="C18" s="110"/>
      <c r="D18" s="110"/>
      <c r="E18" s="110"/>
      <c r="F18" s="130">
        <f t="shared" si="0"/>
        <v>0</v>
      </c>
      <c r="G18" s="125"/>
    </row>
    <row r="19" spans="2:7" x14ac:dyDescent="0.25">
      <c r="B19" s="114" t="s">
        <v>104</v>
      </c>
      <c r="C19" s="110"/>
      <c r="D19" s="110"/>
      <c r="E19" s="110"/>
      <c r="F19" s="130">
        <f t="shared" si="0"/>
        <v>0</v>
      </c>
      <c r="G19" s="125"/>
    </row>
    <row r="20" spans="2:7" ht="30" x14ac:dyDescent="0.25">
      <c r="B20" s="114" t="s">
        <v>105</v>
      </c>
      <c r="C20" s="110"/>
      <c r="D20" s="110"/>
      <c r="E20" s="110"/>
      <c r="F20" s="130">
        <f t="shared" si="0"/>
        <v>0</v>
      </c>
      <c r="G20" s="125"/>
    </row>
    <row r="21" spans="2:7" x14ac:dyDescent="0.25">
      <c r="B21" s="114" t="s">
        <v>106</v>
      </c>
      <c r="C21" s="110"/>
      <c r="D21" s="110"/>
      <c r="E21" s="110"/>
      <c r="F21" s="130">
        <f t="shared" si="0"/>
        <v>0</v>
      </c>
      <c r="G21" s="125"/>
    </row>
    <row r="22" spans="2:7" x14ac:dyDescent="0.25">
      <c r="B22" s="114" t="s">
        <v>107</v>
      </c>
      <c r="C22" s="110"/>
      <c r="D22" s="110"/>
      <c r="E22" s="110"/>
      <c r="F22" s="130">
        <f t="shared" si="0"/>
        <v>0</v>
      </c>
      <c r="G22" s="125"/>
    </row>
    <row r="23" spans="2:7" ht="15.75" thickBot="1" x14ac:dyDescent="0.3">
      <c r="B23" s="116" t="s">
        <v>108</v>
      </c>
      <c r="C23" s="117"/>
      <c r="D23" s="117"/>
      <c r="E23" s="117"/>
      <c r="F23" s="131">
        <f t="shared" si="0"/>
        <v>0</v>
      </c>
      <c r="G23" s="126"/>
    </row>
    <row r="24" spans="2:7" x14ac:dyDescent="0.25">
      <c r="B24" s="127"/>
      <c r="C24" s="127"/>
      <c r="D24" s="127"/>
      <c r="E24" s="127"/>
      <c r="F24" s="128"/>
      <c r="G24" s="129"/>
    </row>
    <row r="25" spans="2:7" x14ac:dyDescent="0.25">
      <c r="B25" s="127"/>
      <c r="C25" s="127"/>
      <c r="D25" s="127"/>
      <c r="E25" s="127"/>
      <c r="F25" s="128"/>
      <c r="G25" s="129"/>
    </row>
    <row r="26" spans="2:7" x14ac:dyDescent="0.25">
      <c r="B26" s="127"/>
      <c r="C26" s="127"/>
      <c r="D26" s="127"/>
      <c r="E26" s="127"/>
      <c r="F26" s="128"/>
      <c r="G26" s="129"/>
    </row>
    <row r="27" spans="2:7" ht="15.75" thickBot="1" x14ac:dyDescent="0.3">
      <c r="B27" s="127"/>
      <c r="C27" s="127"/>
      <c r="D27" s="127"/>
      <c r="E27" s="127"/>
      <c r="F27" s="128"/>
      <c r="G27" s="129"/>
    </row>
    <row r="28" spans="2:7" x14ac:dyDescent="0.25">
      <c r="B28" s="118" t="s">
        <v>109</v>
      </c>
      <c r="C28" s="119" t="s">
        <v>97</v>
      </c>
      <c r="D28" s="119" t="s">
        <v>98</v>
      </c>
      <c r="E28" s="120" t="s">
        <v>99</v>
      </c>
    </row>
    <row r="29" spans="2:7" x14ac:dyDescent="0.25">
      <c r="B29" s="121" t="s">
        <v>110</v>
      </c>
      <c r="C29" s="122"/>
      <c r="D29" s="122"/>
      <c r="E29" s="132">
        <f>C29*D29</f>
        <v>0</v>
      </c>
    </row>
    <row r="30" spans="2:7" x14ac:dyDescent="0.25">
      <c r="B30" s="121" t="s">
        <v>111</v>
      </c>
      <c r="C30" s="122"/>
      <c r="D30" s="122"/>
      <c r="E30" s="132">
        <f t="shared" ref="E30:E33" si="1">C30*D30</f>
        <v>0</v>
      </c>
    </row>
    <row r="31" spans="2:7" x14ac:dyDescent="0.25">
      <c r="B31" s="121" t="s">
        <v>112</v>
      </c>
      <c r="C31" s="122"/>
      <c r="D31" s="122"/>
      <c r="E31" s="132">
        <f t="shared" si="1"/>
        <v>0</v>
      </c>
    </row>
    <row r="32" spans="2:7" ht="75" x14ac:dyDescent="0.25">
      <c r="B32" s="121" t="s">
        <v>113</v>
      </c>
      <c r="C32" s="122"/>
      <c r="D32" s="122"/>
      <c r="E32" s="132">
        <f t="shared" si="1"/>
        <v>0</v>
      </c>
    </row>
    <row r="33" spans="2:5" ht="30.75" thickBot="1" x14ac:dyDescent="0.3">
      <c r="B33" s="123" t="s">
        <v>114</v>
      </c>
      <c r="C33" s="124"/>
      <c r="D33" s="124"/>
      <c r="E33" s="133">
        <f t="shared" si="1"/>
        <v>0</v>
      </c>
    </row>
    <row r="34" spans="2:5" x14ac:dyDescent="0.25">
      <c r="B34" s="128"/>
      <c r="C34" s="128"/>
      <c r="D34" s="128"/>
      <c r="E34" s="128"/>
    </row>
    <row r="35" spans="2:5" x14ac:dyDescent="0.25">
      <c r="B35" s="128"/>
      <c r="C35" s="128"/>
      <c r="D35" s="128"/>
      <c r="E35" s="128"/>
    </row>
    <row r="39" spans="2:5" ht="15.75" thickBot="1" x14ac:dyDescent="0.3"/>
    <row r="40" spans="2:5" ht="30" x14ac:dyDescent="0.25">
      <c r="B40" s="118" t="s">
        <v>115</v>
      </c>
      <c r="C40" s="120" t="s">
        <v>93</v>
      </c>
    </row>
    <row r="41" spans="2:5" x14ac:dyDescent="0.25">
      <c r="B41" s="121" t="s">
        <v>15</v>
      </c>
      <c r="C41" s="134"/>
    </row>
    <row r="42" spans="2:5" x14ac:dyDescent="0.25">
      <c r="B42" s="121" t="s">
        <v>116</v>
      </c>
      <c r="C42" s="134"/>
    </row>
    <row r="43" spans="2:5" ht="15.75" thickBot="1" x14ac:dyDescent="0.3">
      <c r="B43" s="123" t="s">
        <v>117</v>
      </c>
      <c r="C43" s="135"/>
    </row>
    <row r="48" spans="2:5" ht="15.75" thickBot="1" x14ac:dyDescent="0.3"/>
    <row r="49" spans="2:3" x14ac:dyDescent="0.25">
      <c r="B49" s="118" t="s">
        <v>120</v>
      </c>
      <c r="C49" s="120" t="s">
        <v>121</v>
      </c>
    </row>
    <row r="50" spans="2:3" ht="30" x14ac:dyDescent="0.25">
      <c r="B50" s="121" t="s">
        <v>124</v>
      </c>
      <c r="C50" s="134">
        <f>SUM(F17:F23)</f>
        <v>0</v>
      </c>
    </row>
    <row r="51" spans="2:3" ht="30" x14ac:dyDescent="0.25">
      <c r="B51" s="121" t="s">
        <v>123</v>
      </c>
      <c r="C51" s="134">
        <f>SUM(E29:E33)</f>
        <v>0</v>
      </c>
    </row>
    <row r="52" spans="2:3" ht="15.75" thickBot="1" x14ac:dyDescent="0.3">
      <c r="B52" s="123" t="s">
        <v>122</v>
      </c>
      <c r="C52" s="135">
        <f>SUM(C41:C43)</f>
        <v>0</v>
      </c>
    </row>
    <row r="53" spans="2:3" x14ac:dyDescent="0.25">
      <c r="B53" s="118" t="s">
        <v>11</v>
      </c>
      <c r="C53" s="120">
        <f>SUM(C50:C52)</f>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4ECB-E2E1-4C29-AA9F-18180C016064}">
  <dimension ref="B17:L98"/>
  <sheetViews>
    <sheetView showGridLines="0" topLeftCell="E19" workbookViewId="0">
      <selection activeCell="N19" sqref="N19"/>
    </sheetView>
  </sheetViews>
  <sheetFormatPr baseColWidth="10" defaultRowHeight="15" x14ac:dyDescent="0.25"/>
  <cols>
    <col min="1" max="1" width="11.42578125" style="146"/>
    <col min="2" max="2" width="35.85546875" style="146" bestFit="1" customWidth="1"/>
    <col min="3" max="3" width="29.140625" style="146" customWidth="1"/>
    <col min="4" max="5" width="11.42578125" style="146"/>
    <col min="6" max="7" width="14.28515625" style="146" bestFit="1" customWidth="1"/>
    <col min="8" max="8" width="11.42578125" style="146"/>
    <col min="9" max="9" width="40" style="146" bestFit="1" customWidth="1"/>
    <col min="10" max="16384" width="11.42578125" style="146"/>
  </cols>
  <sheetData>
    <row r="17" spans="2:12" ht="51.75" customHeight="1" x14ac:dyDescent="0.25">
      <c r="B17" s="147" t="s">
        <v>207</v>
      </c>
      <c r="C17" s="148"/>
      <c r="D17" s="148"/>
      <c r="E17" s="148"/>
      <c r="I17" s="147" t="s">
        <v>208</v>
      </c>
      <c r="J17" s="148"/>
      <c r="K17" s="148"/>
      <c r="L17" s="148"/>
    </row>
    <row r="18" spans="2:12" x14ac:dyDescent="0.25">
      <c r="I18" s="149"/>
      <c r="J18" s="150"/>
    </row>
    <row r="19" spans="2:12" x14ac:dyDescent="0.25">
      <c r="B19" s="151"/>
      <c r="C19" s="152">
        <v>2020</v>
      </c>
      <c r="D19" s="152"/>
      <c r="E19" s="152">
        <v>2019</v>
      </c>
      <c r="J19" s="153" t="s">
        <v>127</v>
      </c>
      <c r="K19" s="153"/>
      <c r="L19" s="153"/>
    </row>
    <row r="20" spans="2:12" x14ac:dyDescent="0.25">
      <c r="B20" s="149" t="s">
        <v>128</v>
      </c>
      <c r="C20" s="150"/>
      <c r="I20" s="151"/>
      <c r="J20" s="151">
        <v>2020</v>
      </c>
      <c r="K20" s="151"/>
      <c r="L20" s="151">
        <v>2019</v>
      </c>
    </row>
    <row r="21" spans="2:12" x14ac:dyDescent="0.25">
      <c r="B21" s="149" t="s">
        <v>129</v>
      </c>
      <c r="C21" s="150"/>
      <c r="I21" s="149" t="s">
        <v>130</v>
      </c>
      <c r="J21" s="150"/>
      <c r="L21" s="150"/>
    </row>
    <row r="22" spans="2:12" x14ac:dyDescent="0.25">
      <c r="B22" s="146" t="s">
        <v>131</v>
      </c>
      <c r="C22" s="150"/>
      <c r="E22" s="150"/>
      <c r="I22" s="146" t="s">
        <v>132</v>
      </c>
      <c r="J22" s="154" t="s">
        <v>206</v>
      </c>
      <c r="L22" s="154" t="s">
        <v>206</v>
      </c>
    </row>
    <row r="23" spans="2:12" x14ac:dyDescent="0.25">
      <c r="B23" s="146" t="s">
        <v>133</v>
      </c>
      <c r="C23" s="150"/>
      <c r="E23" s="150"/>
      <c r="I23" s="149" t="s">
        <v>134</v>
      </c>
      <c r="J23" s="155" t="e">
        <f>J21+J22</f>
        <v>#VALUE!</v>
      </c>
      <c r="L23" s="155" t="e">
        <f>L21+L22</f>
        <v>#VALUE!</v>
      </c>
    </row>
    <row r="24" spans="2:12" x14ac:dyDescent="0.25">
      <c r="B24" s="146" t="s">
        <v>135</v>
      </c>
      <c r="C24" s="150"/>
      <c r="E24" s="150"/>
      <c r="I24" s="149" t="s">
        <v>136</v>
      </c>
      <c r="J24" s="150"/>
      <c r="L24" s="150"/>
    </row>
    <row r="25" spans="2:12" x14ac:dyDescent="0.25">
      <c r="B25" s="146" t="s">
        <v>137</v>
      </c>
      <c r="C25" s="154"/>
      <c r="E25" s="154"/>
      <c r="I25" s="149" t="s">
        <v>138</v>
      </c>
      <c r="J25" s="150" t="s">
        <v>206</v>
      </c>
      <c r="L25" s="150" t="s">
        <v>206</v>
      </c>
    </row>
    <row r="26" spans="2:12" x14ac:dyDescent="0.25">
      <c r="B26" s="149" t="s">
        <v>139</v>
      </c>
      <c r="C26" s="150">
        <f>SUM(C22:C25)</f>
        <v>0</v>
      </c>
      <c r="E26" s="150">
        <f>SUM(E22:E25)</f>
        <v>0</v>
      </c>
      <c r="I26" s="149" t="s">
        <v>140</v>
      </c>
      <c r="J26" s="150" t="s">
        <v>206</v>
      </c>
      <c r="L26" s="150" t="s">
        <v>206</v>
      </c>
    </row>
    <row r="27" spans="2:12" x14ac:dyDescent="0.25">
      <c r="B27" s="149" t="s">
        <v>141</v>
      </c>
      <c r="C27" s="150"/>
      <c r="I27" s="149" t="s">
        <v>142</v>
      </c>
      <c r="J27" s="154" t="s">
        <v>206</v>
      </c>
      <c r="L27" s="154" t="s">
        <v>206</v>
      </c>
    </row>
    <row r="28" spans="2:12" x14ac:dyDescent="0.25">
      <c r="B28" s="146" t="s">
        <v>143</v>
      </c>
      <c r="C28" s="150"/>
      <c r="E28" s="150"/>
      <c r="I28" s="149" t="s">
        <v>144</v>
      </c>
      <c r="J28" s="155" t="e">
        <f>J25+J26+J27</f>
        <v>#VALUE!</v>
      </c>
      <c r="L28" s="155" t="e">
        <f>L25+L26+L27</f>
        <v>#VALUE!</v>
      </c>
    </row>
    <row r="29" spans="2:12" x14ac:dyDescent="0.25">
      <c r="B29" s="146" t="s">
        <v>145</v>
      </c>
      <c r="C29" s="150"/>
      <c r="E29" s="150"/>
      <c r="I29" s="149" t="s">
        <v>146</v>
      </c>
      <c r="J29" s="150" t="e">
        <f>J23+J28</f>
        <v>#VALUE!</v>
      </c>
      <c r="L29" s="150" t="e">
        <f>L23+L28</f>
        <v>#VALUE!</v>
      </c>
    </row>
    <row r="30" spans="2:12" x14ac:dyDescent="0.25">
      <c r="B30" s="146" t="s">
        <v>147</v>
      </c>
      <c r="C30" s="154"/>
      <c r="E30" s="154"/>
      <c r="I30" s="146" t="s">
        <v>148</v>
      </c>
      <c r="J30" s="154" t="s">
        <v>206</v>
      </c>
      <c r="L30" s="154" t="s">
        <v>206</v>
      </c>
    </row>
    <row r="31" spans="2:12" x14ac:dyDescent="0.25">
      <c r="B31" s="146" t="s">
        <v>149</v>
      </c>
      <c r="C31" s="150">
        <f>SUM(C28:C30)</f>
        <v>0</v>
      </c>
      <c r="E31" s="150">
        <f>SUM(E28:E30)</f>
        <v>0</v>
      </c>
      <c r="I31" s="149" t="s">
        <v>150</v>
      </c>
      <c r="J31" s="150" t="e">
        <f>J29-J30</f>
        <v>#VALUE!</v>
      </c>
      <c r="L31" s="150" t="e">
        <f>L29+L30</f>
        <v>#VALUE!</v>
      </c>
    </row>
    <row r="32" spans="2:12" x14ac:dyDescent="0.25">
      <c r="B32" s="146" t="s">
        <v>151</v>
      </c>
      <c r="C32" s="154" t="s">
        <v>206</v>
      </c>
      <c r="E32" s="154" t="s">
        <v>206</v>
      </c>
      <c r="I32" s="146" t="s">
        <v>152</v>
      </c>
      <c r="J32" s="154" t="e">
        <f>-J31*0.3</f>
        <v>#VALUE!</v>
      </c>
      <c r="L32" s="154" t="e">
        <f>-L31*0.3</f>
        <v>#VALUE!</v>
      </c>
    </row>
    <row r="33" spans="2:12" x14ac:dyDescent="0.25">
      <c r="B33" s="149" t="s">
        <v>153</v>
      </c>
      <c r="C33" s="154">
        <f>SUM(C31:C32)</f>
        <v>0</v>
      </c>
      <c r="E33" s="154">
        <f>SUM(E31:E32)</f>
        <v>0</v>
      </c>
      <c r="I33" s="149" t="s">
        <v>154</v>
      </c>
      <c r="J33" s="150" t="e">
        <f>J31+J32</f>
        <v>#VALUE!</v>
      </c>
      <c r="L33" s="150" t="e">
        <f>L31+L32</f>
        <v>#VALUE!</v>
      </c>
    </row>
    <row r="34" spans="2:12" x14ac:dyDescent="0.25">
      <c r="B34" s="149" t="s">
        <v>155</v>
      </c>
      <c r="C34" s="150">
        <f>C26+C33</f>
        <v>0</v>
      </c>
      <c r="E34" s="150">
        <f>E26+E33</f>
        <v>0</v>
      </c>
    </row>
    <row r="35" spans="2:12" x14ac:dyDescent="0.25">
      <c r="C35" s="150"/>
    </row>
    <row r="36" spans="2:12" x14ac:dyDescent="0.25">
      <c r="B36" s="149" t="s">
        <v>156</v>
      </c>
      <c r="C36" s="150"/>
    </row>
    <row r="37" spans="2:12" x14ac:dyDescent="0.25">
      <c r="B37" s="149" t="s">
        <v>129</v>
      </c>
      <c r="C37" s="150"/>
    </row>
    <row r="38" spans="2:12" x14ac:dyDescent="0.25">
      <c r="B38" s="146" t="s">
        <v>157</v>
      </c>
      <c r="C38" s="150"/>
      <c r="E38" s="150"/>
    </row>
    <row r="39" spans="2:12" x14ac:dyDescent="0.25">
      <c r="B39" s="146" t="s">
        <v>158</v>
      </c>
      <c r="C39" s="150"/>
      <c r="E39" s="150"/>
    </row>
    <row r="40" spans="2:12" x14ac:dyDescent="0.25">
      <c r="B40" s="146" t="s">
        <v>159</v>
      </c>
      <c r="C40" s="150"/>
      <c r="E40" s="150"/>
    </row>
    <row r="41" spans="2:12" x14ac:dyDescent="0.25">
      <c r="B41" s="146" t="s">
        <v>160</v>
      </c>
      <c r="C41" s="154"/>
      <c r="E41" s="154"/>
    </row>
    <row r="42" spans="2:12" x14ac:dyDescent="0.25">
      <c r="B42" s="149" t="s">
        <v>161</v>
      </c>
      <c r="C42" s="150">
        <f>SUM(C38:C41)</f>
        <v>0</v>
      </c>
      <c r="E42" s="150">
        <f>SUM(E38:E41)</f>
        <v>0</v>
      </c>
    </row>
    <row r="43" spans="2:12" x14ac:dyDescent="0.25">
      <c r="B43" s="149" t="s">
        <v>162</v>
      </c>
      <c r="C43" s="150"/>
      <c r="E43" s="150"/>
    </row>
    <row r="44" spans="2:12" x14ac:dyDescent="0.25">
      <c r="B44" s="146" t="s">
        <v>158</v>
      </c>
      <c r="C44" s="150"/>
      <c r="E44" s="150"/>
    </row>
    <row r="45" spans="2:12" x14ac:dyDescent="0.25">
      <c r="B45" s="146" t="s">
        <v>163</v>
      </c>
      <c r="C45" s="154"/>
      <c r="E45" s="154"/>
    </row>
    <row r="46" spans="2:12" x14ac:dyDescent="0.25">
      <c r="B46" s="149" t="s">
        <v>164</v>
      </c>
      <c r="C46" s="154">
        <f>SUM(C44:C45)</f>
        <v>0</v>
      </c>
      <c r="E46" s="154">
        <f>SUM(E44:E45)</f>
        <v>0</v>
      </c>
    </row>
    <row r="47" spans="2:12" x14ac:dyDescent="0.25">
      <c r="B47" s="149" t="s">
        <v>165</v>
      </c>
      <c r="C47" s="150">
        <f>C42+C46</f>
        <v>0</v>
      </c>
      <c r="E47" s="150">
        <f>E42+E46</f>
        <v>0</v>
      </c>
    </row>
    <row r="48" spans="2:12" x14ac:dyDescent="0.25">
      <c r="C48" s="150"/>
    </row>
    <row r="49" spans="2:7" x14ac:dyDescent="0.25">
      <c r="B49" s="149" t="s">
        <v>166</v>
      </c>
      <c r="C49" s="150"/>
    </row>
    <row r="50" spans="2:7" x14ac:dyDescent="0.25">
      <c r="B50" s="146" t="s">
        <v>167</v>
      </c>
      <c r="C50" s="150"/>
      <c r="E50" s="150"/>
    </row>
    <row r="51" spans="2:7" x14ac:dyDescent="0.25">
      <c r="B51" s="146" t="s">
        <v>168</v>
      </c>
      <c r="C51" s="150"/>
      <c r="E51" s="150"/>
    </row>
    <row r="52" spans="2:7" x14ac:dyDescent="0.25">
      <c r="B52" s="146" t="s">
        <v>169</v>
      </c>
      <c r="C52" s="150"/>
      <c r="E52" s="150"/>
    </row>
    <row r="53" spans="2:7" x14ac:dyDescent="0.25">
      <c r="B53" s="146" t="s">
        <v>170</v>
      </c>
      <c r="C53" s="154"/>
      <c r="D53" s="150"/>
      <c r="E53" s="154"/>
    </row>
    <row r="54" spans="2:7" x14ac:dyDescent="0.25">
      <c r="B54" s="149" t="s">
        <v>171</v>
      </c>
      <c r="C54" s="154">
        <f>SUM(C50:C53)</f>
        <v>0</v>
      </c>
      <c r="E54" s="154">
        <f>SUM(E50:E53)</f>
        <v>0</v>
      </c>
    </row>
    <row r="55" spans="2:7" x14ac:dyDescent="0.25">
      <c r="B55" s="149" t="s">
        <v>172</v>
      </c>
      <c r="C55" s="150">
        <f>C47+C54</f>
        <v>0</v>
      </c>
      <c r="D55" s="150"/>
      <c r="E55" s="150">
        <f>E47+E54</f>
        <v>0</v>
      </c>
    </row>
    <row r="56" spans="2:7" x14ac:dyDescent="0.25">
      <c r="B56" s="149"/>
      <c r="C56" s="150"/>
    </row>
    <row r="57" spans="2:7" x14ac:dyDescent="0.25">
      <c r="B57" s="156"/>
      <c r="C57" s="156"/>
      <c r="D57" s="156"/>
      <c r="E57" s="156"/>
      <c r="F57" s="156"/>
    </row>
    <row r="58" spans="2:7" x14ac:dyDescent="0.25">
      <c r="B58" s="149"/>
      <c r="C58" s="150"/>
    </row>
    <row r="59" spans="2:7" x14ac:dyDescent="0.25">
      <c r="B59" s="149"/>
      <c r="C59" s="150"/>
    </row>
    <row r="60" spans="2:7" ht="48" customHeight="1" x14ac:dyDescent="0.25">
      <c r="B60" s="157" t="s">
        <v>173</v>
      </c>
      <c r="C60" s="157"/>
      <c r="D60" s="157"/>
      <c r="E60" s="157"/>
      <c r="F60" s="157"/>
      <c r="G60" s="157"/>
    </row>
    <row r="61" spans="2:7" ht="48" customHeight="1" x14ac:dyDescent="0.25"/>
    <row r="62" spans="2:7" x14ac:dyDescent="0.25">
      <c r="B62" s="158" t="s">
        <v>174</v>
      </c>
      <c r="C62" s="158" t="s">
        <v>175</v>
      </c>
      <c r="F62" s="158" t="s">
        <v>176</v>
      </c>
      <c r="G62" s="158" t="s">
        <v>177</v>
      </c>
    </row>
    <row r="64" spans="2:7" ht="30" x14ac:dyDescent="0.25">
      <c r="B64" s="163" t="s">
        <v>178</v>
      </c>
      <c r="C64" s="159" t="s">
        <v>179</v>
      </c>
      <c r="F64" s="160">
        <f>C26-C42</f>
        <v>0</v>
      </c>
      <c r="G64" s="160">
        <f>E26-E42</f>
        <v>0</v>
      </c>
    </row>
    <row r="66" spans="2:7" ht="30" x14ac:dyDescent="0.25">
      <c r="B66" s="164" t="s">
        <v>180</v>
      </c>
      <c r="C66" s="159" t="s">
        <v>181</v>
      </c>
      <c r="F66" s="161" t="e">
        <f>C26/C42</f>
        <v>#DIV/0!</v>
      </c>
      <c r="G66" s="161" t="e">
        <f>E26/E42</f>
        <v>#DIV/0!</v>
      </c>
    </row>
    <row r="68" spans="2:7" ht="30" x14ac:dyDescent="0.25">
      <c r="B68" s="163" t="s">
        <v>182</v>
      </c>
      <c r="C68" s="159" t="s">
        <v>183</v>
      </c>
      <c r="F68" s="161" t="e">
        <f>(C26-C24)/C42</f>
        <v>#DIV/0!</v>
      </c>
      <c r="G68" s="161" t="e">
        <f>(E26-E24)/E42</f>
        <v>#DIV/0!</v>
      </c>
    </row>
    <row r="72" spans="2:7" x14ac:dyDescent="0.25">
      <c r="B72" s="166" t="s">
        <v>184</v>
      </c>
      <c r="C72" s="166" t="s">
        <v>175</v>
      </c>
      <c r="F72" s="166" t="s">
        <v>176</v>
      </c>
      <c r="G72" s="166" t="s">
        <v>177</v>
      </c>
    </row>
    <row r="74" spans="2:7" ht="45" x14ac:dyDescent="0.25">
      <c r="B74" s="167" t="s">
        <v>185</v>
      </c>
      <c r="C74" s="159" t="s">
        <v>186</v>
      </c>
      <c r="F74" s="165" t="e">
        <f>(C47/C34)</f>
        <v>#DIV/0!</v>
      </c>
      <c r="G74" s="165" t="e">
        <f>(E47/E34)</f>
        <v>#DIV/0!</v>
      </c>
    </row>
    <row r="76" spans="2:7" ht="45" x14ac:dyDescent="0.25">
      <c r="B76" s="167" t="s">
        <v>187</v>
      </c>
      <c r="C76" s="159" t="s">
        <v>188</v>
      </c>
      <c r="F76" s="161" t="e">
        <f>C47/C54</f>
        <v>#DIV/0!</v>
      </c>
      <c r="G76" s="161" t="e">
        <f>E47/E54</f>
        <v>#DIV/0!</v>
      </c>
    </row>
    <row r="79" spans="2:7" x14ac:dyDescent="0.25">
      <c r="B79" s="168" t="s">
        <v>189</v>
      </c>
      <c r="C79" s="168" t="s">
        <v>175</v>
      </c>
      <c r="F79" s="168" t="s">
        <v>176</v>
      </c>
      <c r="G79" s="168" t="s">
        <v>177</v>
      </c>
    </row>
    <row r="81" spans="2:7" ht="45" x14ac:dyDescent="0.25">
      <c r="B81" s="170" t="s">
        <v>190</v>
      </c>
      <c r="C81" s="159" t="s">
        <v>191</v>
      </c>
      <c r="F81" s="165" t="e">
        <f>(J21+J22)/J21</f>
        <v>#VALUE!</v>
      </c>
      <c r="G81" s="165" t="e">
        <f>(L21+L22)/L21</f>
        <v>#VALUE!</v>
      </c>
    </row>
    <row r="83" spans="2:7" ht="45" x14ac:dyDescent="0.25">
      <c r="B83" s="170" t="s">
        <v>192</v>
      </c>
      <c r="C83" s="159" t="s">
        <v>193</v>
      </c>
      <c r="F83" s="165" t="e">
        <f>J29/J21</f>
        <v>#VALUE!</v>
      </c>
      <c r="G83" s="165" t="e">
        <f>L29/L21</f>
        <v>#VALUE!</v>
      </c>
    </row>
    <row r="85" spans="2:7" ht="30" x14ac:dyDescent="0.25">
      <c r="B85" s="170" t="s">
        <v>194</v>
      </c>
      <c r="C85" s="159" t="s">
        <v>195</v>
      </c>
      <c r="F85" s="165" t="e">
        <f>J33/J21</f>
        <v>#VALUE!</v>
      </c>
      <c r="G85" s="165" t="e">
        <f>L33/L21</f>
        <v>#VALUE!</v>
      </c>
    </row>
    <row r="87" spans="2:7" ht="60" x14ac:dyDescent="0.25">
      <c r="B87" s="170" t="s">
        <v>196</v>
      </c>
      <c r="C87" s="159" t="s">
        <v>197</v>
      </c>
      <c r="F87" s="165" t="e">
        <f>J33/C34</f>
        <v>#VALUE!</v>
      </c>
      <c r="G87" s="165" t="e">
        <f>L33/E34</f>
        <v>#VALUE!</v>
      </c>
    </row>
    <row r="89" spans="2:7" x14ac:dyDescent="0.25">
      <c r="B89" s="169" t="s">
        <v>198</v>
      </c>
      <c r="C89" s="169" t="s">
        <v>175</v>
      </c>
      <c r="F89" s="169" t="s">
        <v>176</v>
      </c>
      <c r="G89" s="169" t="s">
        <v>177</v>
      </c>
    </row>
    <row r="91" spans="2:7" ht="30" x14ac:dyDescent="0.25">
      <c r="B91" s="171" t="s">
        <v>199</v>
      </c>
      <c r="C91" s="159" t="s">
        <v>200</v>
      </c>
      <c r="F91" s="160" t="e">
        <f>-J22/C24</f>
        <v>#VALUE!</v>
      </c>
      <c r="G91" s="160" t="e">
        <f>-L22/E24</f>
        <v>#VALUE!</v>
      </c>
    </row>
    <row r="92" spans="2:7" x14ac:dyDescent="0.25">
      <c r="C92" s="162"/>
    </row>
    <row r="93" spans="2:7" ht="45" x14ac:dyDescent="0.25">
      <c r="C93" s="159" t="s">
        <v>201</v>
      </c>
      <c r="F93" s="172" t="e">
        <f>365/F91</f>
        <v>#VALUE!</v>
      </c>
      <c r="G93" s="172" t="e">
        <f>365/G91</f>
        <v>#VALUE!</v>
      </c>
    </row>
    <row r="96" spans="2:7" ht="60" x14ac:dyDescent="0.25">
      <c r="B96" s="171" t="s">
        <v>202</v>
      </c>
      <c r="C96" s="173" t="s">
        <v>203</v>
      </c>
      <c r="F96" s="172" t="e">
        <f>C23/(J21/365)</f>
        <v>#DIV/0!</v>
      </c>
      <c r="G96" s="172" t="e">
        <f>E23/(L21/365)</f>
        <v>#DIV/0!</v>
      </c>
    </row>
    <row r="97" spans="2:7" x14ac:dyDescent="0.25">
      <c r="C97" s="162"/>
    </row>
    <row r="98" spans="2:7" ht="60" x14ac:dyDescent="0.25">
      <c r="B98" s="171" t="s">
        <v>204</v>
      </c>
      <c r="C98" s="159" t="s">
        <v>205</v>
      </c>
      <c r="F98" s="172" t="e">
        <f>C38/((-J22*0.8)/365)</f>
        <v>#VALUE!</v>
      </c>
      <c r="G98" s="172" t="e">
        <f>E38/((-L22*0.8)/365)</f>
        <v>#VALUE!</v>
      </c>
    </row>
  </sheetData>
  <mergeCells count="4">
    <mergeCell ref="B17:E17"/>
    <mergeCell ref="I17:L17"/>
    <mergeCell ref="J19:L19"/>
    <mergeCell ref="B60:G6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768E-6763-49B8-BA56-829ED235821C}">
  <dimension ref="B17:L98"/>
  <sheetViews>
    <sheetView showGridLines="0" tabSelected="1" workbookViewId="0">
      <selection activeCell="G21" sqref="G21"/>
    </sheetView>
  </sheetViews>
  <sheetFormatPr baseColWidth="10" defaultRowHeight="15" x14ac:dyDescent="0.25"/>
  <cols>
    <col min="1" max="1" width="11.42578125" style="146"/>
    <col min="2" max="2" width="35.85546875" style="146" bestFit="1" customWidth="1"/>
    <col min="3" max="3" width="29.140625" style="146" customWidth="1"/>
    <col min="4" max="5" width="11.42578125" style="146"/>
    <col min="6" max="7" width="14.28515625" style="146" bestFit="1" customWidth="1"/>
    <col min="8" max="8" width="11.42578125" style="146"/>
    <col min="9" max="9" width="40" style="146" bestFit="1" customWidth="1"/>
    <col min="10" max="16384" width="11.42578125" style="146"/>
  </cols>
  <sheetData>
    <row r="17" spans="2:12" customFormat="1" ht="51.75" customHeight="1" x14ac:dyDescent="0.25">
      <c r="B17" s="138" t="s">
        <v>125</v>
      </c>
      <c r="C17" s="139"/>
      <c r="D17" s="139"/>
      <c r="E17" s="139"/>
      <c r="I17" s="138" t="s">
        <v>126</v>
      </c>
      <c r="J17" s="139"/>
      <c r="K17" s="139"/>
      <c r="L17" s="139"/>
    </row>
    <row r="18" spans="2:12" customFormat="1" x14ac:dyDescent="0.25">
      <c r="I18" s="14"/>
      <c r="J18" s="140"/>
    </row>
    <row r="19" spans="2:12" customFormat="1" x14ac:dyDescent="0.25">
      <c r="B19" s="141"/>
      <c r="C19" s="142">
        <v>2020</v>
      </c>
      <c r="D19" s="142"/>
      <c r="E19" s="142">
        <v>2019</v>
      </c>
      <c r="J19" s="143" t="s">
        <v>127</v>
      </c>
      <c r="K19" s="143"/>
      <c r="L19" s="143"/>
    </row>
    <row r="20" spans="2:12" customFormat="1" x14ac:dyDescent="0.25">
      <c r="B20" s="14" t="s">
        <v>128</v>
      </c>
      <c r="C20" s="140"/>
      <c r="I20" s="141"/>
      <c r="J20" s="141">
        <v>2020</v>
      </c>
      <c r="K20" s="141"/>
      <c r="L20" s="141">
        <v>2019</v>
      </c>
    </row>
    <row r="21" spans="2:12" customFormat="1" x14ac:dyDescent="0.25">
      <c r="B21" s="14" t="s">
        <v>129</v>
      </c>
      <c r="C21" s="140"/>
      <c r="I21" s="14" t="s">
        <v>130</v>
      </c>
      <c r="J21" s="140">
        <v>41500</v>
      </c>
      <c r="L21" s="140">
        <v>50000</v>
      </c>
    </row>
    <row r="22" spans="2:12" customFormat="1" x14ac:dyDescent="0.25">
      <c r="B22" t="s">
        <v>131</v>
      </c>
      <c r="C22" s="140">
        <v>14800</v>
      </c>
      <c r="E22" s="140">
        <v>29700</v>
      </c>
      <c r="I22" t="s">
        <v>132</v>
      </c>
      <c r="J22" s="144">
        <v>-22631</v>
      </c>
      <c r="L22" s="144">
        <v>-27835</v>
      </c>
    </row>
    <row r="23" spans="2:12" customFormat="1" x14ac:dyDescent="0.25">
      <c r="B23" t="s">
        <v>133</v>
      </c>
      <c r="C23" s="140">
        <v>9200</v>
      </c>
      <c r="E23" s="140">
        <v>11000</v>
      </c>
      <c r="I23" s="14" t="s">
        <v>134</v>
      </c>
      <c r="J23" s="145">
        <f>J21+J22</f>
        <v>18869</v>
      </c>
      <c r="L23" s="145">
        <f>L21+L22</f>
        <v>22165</v>
      </c>
    </row>
    <row r="24" spans="2:12" customFormat="1" x14ac:dyDescent="0.25">
      <c r="B24" t="s">
        <v>135</v>
      </c>
      <c r="C24" s="140">
        <v>17000</v>
      </c>
      <c r="E24" s="140">
        <v>20500</v>
      </c>
      <c r="I24" s="14" t="s">
        <v>136</v>
      </c>
      <c r="J24" s="140"/>
      <c r="L24" s="140"/>
    </row>
    <row r="25" spans="2:12" customFormat="1" x14ac:dyDescent="0.25">
      <c r="B25" t="s">
        <v>137</v>
      </c>
      <c r="C25" s="144">
        <v>6000</v>
      </c>
      <c r="E25" s="144">
        <v>15200</v>
      </c>
      <c r="I25" s="14" t="s">
        <v>138</v>
      </c>
      <c r="J25" s="140">
        <v>-1000</v>
      </c>
      <c r="L25" s="140">
        <v>-1500</v>
      </c>
    </row>
    <row r="26" spans="2:12" customFormat="1" x14ac:dyDescent="0.25">
      <c r="B26" s="14" t="s">
        <v>139</v>
      </c>
      <c r="C26" s="140">
        <f>SUM(C22:C25)</f>
        <v>47000</v>
      </c>
      <c r="E26" s="140">
        <f>SUM(E22:E25)</f>
        <v>76400</v>
      </c>
      <c r="I26" s="14" t="s">
        <v>140</v>
      </c>
      <c r="J26" s="140">
        <v>-1820</v>
      </c>
      <c r="L26" s="140">
        <v>-2430</v>
      </c>
    </row>
    <row r="27" spans="2:12" customFormat="1" x14ac:dyDescent="0.25">
      <c r="B27" s="14" t="s">
        <v>141</v>
      </c>
      <c r="C27" s="140"/>
      <c r="I27" s="14" t="s">
        <v>142</v>
      </c>
      <c r="J27" s="144">
        <v>-1500</v>
      </c>
      <c r="L27" s="144">
        <v>-1500</v>
      </c>
    </row>
    <row r="28" spans="2:12" customFormat="1" x14ac:dyDescent="0.25">
      <c r="B28" t="s">
        <v>143</v>
      </c>
      <c r="C28" s="140">
        <v>198000</v>
      </c>
      <c r="E28" s="140">
        <v>198000</v>
      </c>
      <c r="I28" s="14" t="s">
        <v>144</v>
      </c>
      <c r="J28" s="145">
        <f>J25+J26+J27</f>
        <v>-4320</v>
      </c>
      <c r="L28" s="145">
        <f>L25+L26+L27</f>
        <v>-5430</v>
      </c>
    </row>
    <row r="29" spans="2:12" customFormat="1" x14ac:dyDescent="0.25">
      <c r="B29" t="s">
        <v>145</v>
      </c>
      <c r="C29" s="140">
        <v>56000</v>
      </c>
      <c r="E29" s="140">
        <v>96000</v>
      </c>
      <c r="I29" s="14" t="s">
        <v>146</v>
      </c>
      <c r="J29" s="140">
        <f>J23+J28</f>
        <v>14549</v>
      </c>
      <c r="L29" s="140">
        <f>L23+L28</f>
        <v>16735</v>
      </c>
    </row>
    <row r="30" spans="2:12" customFormat="1" x14ac:dyDescent="0.25">
      <c r="B30" t="s">
        <v>147</v>
      </c>
      <c r="C30" s="144">
        <v>87000</v>
      </c>
      <c r="E30" s="144">
        <v>145000</v>
      </c>
      <c r="I30" t="s">
        <v>148</v>
      </c>
      <c r="J30" s="144">
        <v>-930</v>
      </c>
      <c r="L30" s="144">
        <v>-900</v>
      </c>
    </row>
    <row r="31" spans="2:12" customFormat="1" x14ac:dyDescent="0.25">
      <c r="B31" t="s">
        <v>149</v>
      </c>
      <c r="C31" s="140">
        <f>SUM(C28:C30)</f>
        <v>341000</v>
      </c>
      <c r="E31" s="140">
        <f>SUM(E28:E30)</f>
        <v>439000</v>
      </c>
      <c r="I31" s="14" t="s">
        <v>150</v>
      </c>
      <c r="J31" s="140">
        <f>J29-J30</f>
        <v>15479</v>
      </c>
      <c r="L31" s="140">
        <f>L29+L30</f>
        <v>15835</v>
      </c>
    </row>
    <row r="32" spans="2:12" customFormat="1" x14ac:dyDescent="0.25">
      <c r="B32" t="s">
        <v>151</v>
      </c>
      <c r="C32" s="144">
        <v>-60000</v>
      </c>
      <c r="E32" s="144">
        <v>-82500</v>
      </c>
      <c r="I32" t="s">
        <v>152</v>
      </c>
      <c r="J32" s="144">
        <f>-J31*0.3</f>
        <v>-4643.7</v>
      </c>
      <c r="L32" s="144">
        <f>-L31*0.3</f>
        <v>-4750.5</v>
      </c>
    </row>
    <row r="33" spans="2:12" customFormat="1" x14ac:dyDescent="0.25">
      <c r="B33" s="14" t="s">
        <v>153</v>
      </c>
      <c r="C33" s="144">
        <f>SUM(C31:C32)</f>
        <v>281000</v>
      </c>
      <c r="E33" s="144">
        <f>SUM(E31:E32)</f>
        <v>356500</v>
      </c>
      <c r="I33" s="14" t="s">
        <v>154</v>
      </c>
      <c r="J33" s="140">
        <f>J31+J32</f>
        <v>10835.3</v>
      </c>
      <c r="L33" s="140">
        <f>L31+L32</f>
        <v>11084.5</v>
      </c>
    </row>
    <row r="34" spans="2:12" customFormat="1" x14ac:dyDescent="0.25">
      <c r="B34" s="14" t="s">
        <v>155</v>
      </c>
      <c r="C34" s="140">
        <f>C26+C33</f>
        <v>328000</v>
      </c>
      <c r="E34" s="140">
        <f>E26+E33</f>
        <v>432900</v>
      </c>
    </row>
    <row r="35" spans="2:12" customFormat="1" x14ac:dyDescent="0.25">
      <c r="C35" s="140"/>
    </row>
    <row r="36" spans="2:12" customFormat="1" x14ac:dyDescent="0.25">
      <c r="B36" s="14" t="s">
        <v>156</v>
      </c>
      <c r="C36" s="140"/>
    </row>
    <row r="37" spans="2:12" customFormat="1" x14ac:dyDescent="0.25">
      <c r="B37" s="14" t="s">
        <v>129</v>
      </c>
      <c r="C37" s="140"/>
    </row>
    <row r="38" spans="2:12" customFormat="1" x14ac:dyDescent="0.25">
      <c r="B38" t="s">
        <v>157</v>
      </c>
      <c r="C38" s="140">
        <v>17000</v>
      </c>
      <c r="E38" s="140">
        <v>19000</v>
      </c>
    </row>
    <row r="39" spans="2:12" customFormat="1" x14ac:dyDescent="0.25">
      <c r="B39" t="s">
        <v>158</v>
      </c>
      <c r="C39" s="140">
        <v>5000</v>
      </c>
      <c r="E39" s="140">
        <v>7500</v>
      </c>
    </row>
    <row r="40" spans="2:12" customFormat="1" x14ac:dyDescent="0.25">
      <c r="B40" t="s">
        <v>159</v>
      </c>
      <c r="C40" s="140">
        <v>1500</v>
      </c>
      <c r="E40" s="140">
        <v>6300</v>
      </c>
    </row>
    <row r="41" spans="2:12" customFormat="1" x14ac:dyDescent="0.25">
      <c r="B41" t="s">
        <v>160</v>
      </c>
      <c r="C41" s="144">
        <v>8500</v>
      </c>
      <c r="E41" s="144">
        <v>2900</v>
      </c>
    </row>
    <row r="42" spans="2:12" customFormat="1" x14ac:dyDescent="0.25">
      <c r="B42" s="14" t="s">
        <v>161</v>
      </c>
      <c r="C42" s="140">
        <f>SUM(C38:C41)</f>
        <v>32000</v>
      </c>
      <c r="E42" s="140">
        <f>SUM(E38:E41)</f>
        <v>35700</v>
      </c>
    </row>
    <row r="43" spans="2:12" customFormat="1" x14ac:dyDescent="0.25">
      <c r="B43" s="14" t="s">
        <v>162</v>
      </c>
      <c r="C43" s="140"/>
      <c r="E43" s="140"/>
    </row>
    <row r="44" spans="2:12" customFormat="1" x14ac:dyDescent="0.25">
      <c r="B44" t="s">
        <v>158</v>
      </c>
      <c r="C44" s="140">
        <v>28000</v>
      </c>
      <c r="E44" s="140">
        <v>30000</v>
      </c>
    </row>
    <row r="45" spans="2:12" customFormat="1" x14ac:dyDescent="0.25">
      <c r="B45" t="s">
        <v>163</v>
      </c>
      <c r="C45" s="144">
        <v>160000</v>
      </c>
      <c r="E45" s="144">
        <v>180000</v>
      </c>
    </row>
    <row r="46" spans="2:12" customFormat="1" x14ac:dyDescent="0.25">
      <c r="B46" s="14" t="s">
        <v>164</v>
      </c>
      <c r="C46" s="144">
        <f>SUM(C44:C45)</f>
        <v>188000</v>
      </c>
      <c r="E46" s="144">
        <f>SUM(E44:E45)</f>
        <v>210000</v>
      </c>
    </row>
    <row r="47" spans="2:12" customFormat="1" x14ac:dyDescent="0.25">
      <c r="B47" s="14" t="s">
        <v>165</v>
      </c>
      <c r="C47" s="140">
        <f>C42+C46</f>
        <v>220000</v>
      </c>
      <c r="E47" s="140">
        <f>E42+E46</f>
        <v>245700</v>
      </c>
    </row>
    <row r="48" spans="2:12" customFormat="1" x14ac:dyDescent="0.25">
      <c r="C48" s="140"/>
    </row>
    <row r="49" spans="2:7" customFormat="1" x14ac:dyDescent="0.25">
      <c r="B49" s="14" t="s">
        <v>166</v>
      </c>
      <c r="C49" s="140"/>
    </row>
    <row r="50" spans="2:7" customFormat="1" x14ac:dyDescent="0.25">
      <c r="B50" t="s">
        <v>167</v>
      </c>
      <c r="C50" s="140">
        <v>41850</v>
      </c>
      <c r="E50" s="140">
        <v>107615.5</v>
      </c>
    </row>
    <row r="51" spans="2:7" customFormat="1" x14ac:dyDescent="0.25">
      <c r="B51" t="s">
        <v>168</v>
      </c>
      <c r="C51" s="140">
        <v>25314.7</v>
      </c>
      <c r="E51" s="140">
        <v>38500</v>
      </c>
    </row>
    <row r="52" spans="2:7" customFormat="1" x14ac:dyDescent="0.25">
      <c r="B52" t="s">
        <v>169</v>
      </c>
      <c r="C52" s="140">
        <v>30000</v>
      </c>
      <c r="E52" s="140">
        <v>30000</v>
      </c>
    </row>
    <row r="53" spans="2:7" customFormat="1" x14ac:dyDescent="0.25">
      <c r="B53" t="s">
        <v>170</v>
      </c>
      <c r="C53" s="144">
        <f>J33</f>
        <v>10835.3</v>
      </c>
      <c r="D53" s="140"/>
      <c r="E53" s="144">
        <f>L33</f>
        <v>11084.5</v>
      </c>
    </row>
    <row r="54" spans="2:7" customFormat="1" x14ac:dyDescent="0.25">
      <c r="B54" s="14" t="s">
        <v>171</v>
      </c>
      <c r="C54" s="144">
        <f>SUM(C50:C53)</f>
        <v>108000</v>
      </c>
      <c r="E54" s="144">
        <f>SUM(E50:E53)</f>
        <v>187200</v>
      </c>
    </row>
    <row r="55" spans="2:7" customFormat="1" x14ac:dyDescent="0.25">
      <c r="B55" s="14" t="s">
        <v>172</v>
      </c>
      <c r="C55" s="140">
        <f>C47+C54</f>
        <v>328000</v>
      </c>
      <c r="D55" s="140"/>
      <c r="E55" s="140">
        <f>E47+E54</f>
        <v>432900</v>
      </c>
    </row>
    <row r="56" spans="2:7" x14ac:dyDescent="0.25">
      <c r="B56" s="149"/>
      <c r="C56" s="150"/>
    </row>
    <row r="57" spans="2:7" x14ac:dyDescent="0.25">
      <c r="B57" s="156"/>
      <c r="C57" s="156"/>
      <c r="D57" s="156"/>
      <c r="E57" s="156"/>
      <c r="F57" s="156"/>
    </row>
    <row r="58" spans="2:7" x14ac:dyDescent="0.25">
      <c r="B58" s="149"/>
      <c r="C58" s="150"/>
    </row>
    <row r="59" spans="2:7" x14ac:dyDescent="0.25">
      <c r="B59" s="149"/>
      <c r="C59" s="150"/>
    </row>
    <row r="60" spans="2:7" ht="48" customHeight="1" x14ac:dyDescent="0.25">
      <c r="B60" s="157" t="s">
        <v>173</v>
      </c>
      <c r="C60" s="157"/>
      <c r="D60" s="157"/>
      <c r="E60" s="157"/>
      <c r="F60" s="157"/>
      <c r="G60" s="157"/>
    </row>
    <row r="61" spans="2:7" ht="48" customHeight="1" x14ac:dyDescent="0.25"/>
    <row r="62" spans="2:7" x14ac:dyDescent="0.25">
      <c r="B62" s="158" t="s">
        <v>174</v>
      </c>
      <c r="C62" s="158" t="s">
        <v>175</v>
      </c>
      <c r="F62" s="158" t="s">
        <v>176</v>
      </c>
      <c r="G62" s="158" t="s">
        <v>177</v>
      </c>
    </row>
    <row r="64" spans="2:7" ht="30" x14ac:dyDescent="0.25">
      <c r="B64" s="163" t="s">
        <v>178</v>
      </c>
      <c r="C64" s="159" t="s">
        <v>179</v>
      </c>
      <c r="F64" s="160">
        <f>C26-C42</f>
        <v>15000</v>
      </c>
      <c r="G64" s="160">
        <f>E26-E42</f>
        <v>40700</v>
      </c>
    </row>
    <row r="66" spans="2:7" ht="30" x14ac:dyDescent="0.25">
      <c r="B66" s="164" t="s">
        <v>180</v>
      </c>
      <c r="C66" s="159" t="s">
        <v>181</v>
      </c>
      <c r="F66" s="161">
        <f>C26/C42</f>
        <v>1.46875</v>
      </c>
      <c r="G66" s="161">
        <f>E26/E42</f>
        <v>2.1400560224089635</v>
      </c>
    </row>
    <row r="68" spans="2:7" ht="30" x14ac:dyDescent="0.25">
      <c r="B68" s="163" t="s">
        <v>182</v>
      </c>
      <c r="C68" s="159" t="s">
        <v>183</v>
      </c>
      <c r="F68" s="161">
        <f>(C26-C24)/C42</f>
        <v>0.9375</v>
      </c>
      <c r="G68" s="161">
        <f>(E26-E24)/E42</f>
        <v>1.5658263305322129</v>
      </c>
    </row>
    <row r="72" spans="2:7" x14ac:dyDescent="0.25">
      <c r="B72" s="166" t="s">
        <v>184</v>
      </c>
      <c r="C72" s="166" t="s">
        <v>175</v>
      </c>
      <c r="F72" s="166" t="s">
        <v>176</v>
      </c>
      <c r="G72" s="166" t="s">
        <v>177</v>
      </c>
    </row>
    <row r="74" spans="2:7" ht="45" x14ac:dyDescent="0.25">
      <c r="B74" s="167" t="s">
        <v>185</v>
      </c>
      <c r="C74" s="159" t="s">
        <v>186</v>
      </c>
      <c r="F74" s="165">
        <f>(C47/C34)</f>
        <v>0.67073170731707321</v>
      </c>
      <c r="G74" s="165">
        <f>(E47/E34)</f>
        <v>0.56756756756756754</v>
      </c>
    </row>
    <row r="76" spans="2:7" ht="45" x14ac:dyDescent="0.25">
      <c r="B76" s="167" t="s">
        <v>187</v>
      </c>
      <c r="C76" s="159" t="s">
        <v>188</v>
      </c>
      <c r="F76" s="161">
        <f>C47/C54</f>
        <v>2.0370370370370372</v>
      </c>
      <c r="G76" s="161">
        <f>E47/E54</f>
        <v>1.3125</v>
      </c>
    </row>
    <row r="79" spans="2:7" x14ac:dyDescent="0.25">
      <c r="B79" s="168" t="s">
        <v>189</v>
      </c>
      <c r="C79" s="168" t="s">
        <v>175</v>
      </c>
      <c r="F79" s="168" t="s">
        <v>176</v>
      </c>
      <c r="G79" s="168" t="s">
        <v>177</v>
      </c>
    </row>
    <row r="81" spans="2:7" ht="45" x14ac:dyDescent="0.25">
      <c r="B81" s="170" t="s">
        <v>190</v>
      </c>
      <c r="C81" s="159" t="s">
        <v>191</v>
      </c>
      <c r="F81" s="165">
        <f>(J21+J22)/J21</f>
        <v>0.45467469879518074</v>
      </c>
      <c r="G81" s="165">
        <f>(L21+L22)/L21</f>
        <v>0.44330000000000003</v>
      </c>
    </row>
    <row r="83" spans="2:7" ht="45" x14ac:dyDescent="0.25">
      <c r="B83" s="170" t="s">
        <v>192</v>
      </c>
      <c r="C83" s="159" t="s">
        <v>193</v>
      </c>
      <c r="F83" s="165">
        <f>J29/J21</f>
        <v>0.35057831325301203</v>
      </c>
      <c r="G83" s="165">
        <f>L29/L21</f>
        <v>0.3347</v>
      </c>
    </row>
    <row r="85" spans="2:7" ht="30" x14ac:dyDescent="0.25">
      <c r="B85" s="170" t="s">
        <v>194</v>
      </c>
      <c r="C85" s="159" t="s">
        <v>195</v>
      </c>
      <c r="F85" s="165">
        <f>J33/J21</f>
        <v>0.26109156626506025</v>
      </c>
      <c r="G85" s="165">
        <f>L33/L21</f>
        <v>0.22169</v>
      </c>
    </row>
    <row r="87" spans="2:7" ht="60" x14ac:dyDescent="0.25">
      <c r="B87" s="170" t="s">
        <v>196</v>
      </c>
      <c r="C87" s="159" t="s">
        <v>197</v>
      </c>
      <c r="F87" s="165">
        <f>J33/C34</f>
        <v>3.3034451219512193E-2</v>
      </c>
      <c r="G87" s="165">
        <f>L33/E34</f>
        <v>2.5605220605220604E-2</v>
      </c>
    </row>
    <row r="89" spans="2:7" x14ac:dyDescent="0.25">
      <c r="B89" s="169" t="s">
        <v>198</v>
      </c>
      <c r="C89" s="169" t="s">
        <v>175</v>
      </c>
      <c r="F89" s="169" t="s">
        <v>176</v>
      </c>
      <c r="G89" s="169" t="s">
        <v>177</v>
      </c>
    </row>
    <row r="91" spans="2:7" ht="30" x14ac:dyDescent="0.25">
      <c r="B91" s="171" t="s">
        <v>199</v>
      </c>
      <c r="C91" s="159" t="s">
        <v>200</v>
      </c>
      <c r="F91" s="160">
        <f>-J22/C24</f>
        <v>1.3312352941176471</v>
      </c>
      <c r="G91" s="160">
        <f>-L22/E24</f>
        <v>1.3578048780487806</v>
      </c>
    </row>
    <row r="92" spans="2:7" x14ac:dyDescent="0.25">
      <c r="C92" s="162"/>
    </row>
    <row r="93" spans="2:7" ht="45" x14ac:dyDescent="0.25">
      <c r="C93" s="159" t="s">
        <v>201</v>
      </c>
      <c r="F93" s="172">
        <f>365/F91</f>
        <v>274.18143254827447</v>
      </c>
      <c r="G93" s="172">
        <f>365/G91</f>
        <v>268.81623854858987</v>
      </c>
    </row>
    <row r="96" spans="2:7" ht="60" x14ac:dyDescent="0.25">
      <c r="B96" s="171" t="s">
        <v>202</v>
      </c>
      <c r="C96" s="173" t="s">
        <v>203</v>
      </c>
      <c r="F96" s="172">
        <f>C23/(J21/365)</f>
        <v>80.915662650602414</v>
      </c>
      <c r="G96" s="172">
        <f>E23/(L21/365)</f>
        <v>80.3</v>
      </c>
    </row>
    <row r="97" spans="2:7" x14ac:dyDescent="0.25">
      <c r="C97" s="162"/>
    </row>
    <row r="98" spans="2:7" ht="60" x14ac:dyDescent="0.25">
      <c r="B98" s="171" t="s">
        <v>204</v>
      </c>
      <c r="C98" s="159" t="s">
        <v>205</v>
      </c>
      <c r="F98" s="172">
        <f>C38/((-J22*0.8)/365)</f>
        <v>342.72679068534313</v>
      </c>
      <c r="G98" s="172">
        <f>E38/((-L22*0.8)/365)</f>
        <v>311.4334470989761</v>
      </c>
    </row>
  </sheetData>
  <mergeCells count="4">
    <mergeCell ref="B17:E17"/>
    <mergeCell ref="I17:L17"/>
    <mergeCell ref="J19:L19"/>
    <mergeCell ref="B60:G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Incio</vt:lpstr>
      <vt:lpstr>1.Tabla presupuesto</vt:lpstr>
      <vt:lpstr>Ejemplo presupuesto</vt:lpstr>
      <vt:lpstr>2.Tabla estructura de costos</vt:lpstr>
      <vt:lpstr>Ejemplo de estructura de costos</vt:lpstr>
      <vt:lpstr>3.Tabla plan de inversiones</vt:lpstr>
      <vt:lpstr>4. Estados financieros</vt:lpstr>
      <vt:lpstr>Ejemplo Estados financieros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2020-10-13T14:20:54Z</dcterms:created>
  <dcterms:modified xsi:type="dcterms:W3CDTF">2020-10-13T17:57:59Z</dcterms:modified>
</cp:coreProperties>
</file>